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OD\Desktop\Собрание за 2024 год в 2025 году\"/>
    </mc:Choice>
  </mc:AlternateContent>
  <bookViews>
    <workbookView xWindow="0" yWindow="0" windowWidth="28800" windowHeight="12300"/>
  </bookViews>
  <sheets>
    <sheet name="Смета доходов и расходов" sheetId="1" r:id="rId1"/>
    <sheet name="детализация расходов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67" i="2"/>
  <c r="E65" i="2"/>
  <c r="D106" i="2" l="1"/>
  <c r="F98" i="2"/>
  <c r="D98" i="2"/>
  <c r="F85" i="2"/>
  <c r="D85" i="2"/>
  <c r="D48" i="2"/>
  <c r="F14" i="2"/>
  <c r="F44" i="1"/>
  <c r="C140" i="2" l="1"/>
  <c r="F139" i="2"/>
  <c r="F138" i="2"/>
  <c r="F140" i="2" s="1"/>
  <c r="F135" i="2"/>
  <c r="C135" i="2"/>
  <c r="C124" i="2"/>
  <c r="C122" i="2" s="1"/>
  <c r="E106" i="2"/>
  <c r="F106" i="2" s="1"/>
  <c r="C106" i="2"/>
  <c r="E104" i="2"/>
  <c r="E98" i="2"/>
  <c r="C98" i="2"/>
  <c r="C85" i="2"/>
  <c r="E84" i="2"/>
  <c r="E78" i="2"/>
  <c r="E85" i="2" s="1"/>
  <c r="F35" i="1" s="1"/>
  <c r="C67" i="2"/>
  <c r="D67" i="2" s="1"/>
  <c r="C65" i="2"/>
  <c r="E61" i="2"/>
  <c r="C61" i="2"/>
  <c r="E55" i="2"/>
  <c r="C55" i="2"/>
  <c r="C48" i="2"/>
  <c r="E45" i="2"/>
  <c r="E44" i="2"/>
  <c r="E35" i="2"/>
  <c r="E23" i="2"/>
  <c r="E22" i="2"/>
  <c r="E21" i="2"/>
  <c r="E20" i="2"/>
  <c r="E48" i="2" s="1"/>
  <c r="F48" i="2" s="1"/>
  <c r="E14" i="2"/>
  <c r="C14" i="2"/>
  <c r="D14" i="2" s="1"/>
  <c r="E35" i="1"/>
  <c r="F25" i="1"/>
  <c r="E25" i="1"/>
  <c r="C111" i="2" s="1"/>
  <c r="E24" i="1"/>
  <c r="E23" i="1"/>
  <c r="E22" i="1"/>
  <c r="E21" i="1"/>
  <c r="E17" i="1"/>
  <c r="E16" i="1" s="1"/>
  <c r="F16" i="1"/>
  <c r="E107" i="2" l="1"/>
  <c r="F30" i="1"/>
  <c r="E20" i="1"/>
  <c r="C110" i="2" s="1"/>
  <c r="E30" i="1"/>
  <c r="C107" i="2"/>
  <c r="C109" i="2"/>
  <c r="E34" i="1"/>
  <c r="F34" i="1" l="1"/>
  <c r="F67" i="2"/>
  <c r="F36" i="1"/>
  <c r="E109" i="2"/>
  <c r="F107" i="2"/>
  <c r="C112" i="2"/>
  <c r="D112" i="2" s="1"/>
  <c r="D116" i="2" s="1"/>
  <c r="D109" i="2"/>
  <c r="E37" i="1"/>
  <c r="C114" i="2"/>
  <c r="E36" i="1"/>
  <c r="D107" i="2"/>
  <c r="F37" i="1" l="1"/>
  <c r="F109" i="2"/>
  <c r="F114" i="2" s="1"/>
  <c r="F115" i="2" s="1"/>
  <c r="E114" i="2"/>
  <c r="E112" i="2"/>
  <c r="F112" i="2" s="1"/>
  <c r="D115" i="2"/>
  <c r="D114" i="2"/>
</calcChain>
</file>

<file path=xl/sharedStrings.xml><?xml version="1.0" encoding="utf-8"?>
<sst xmlns="http://schemas.openxmlformats.org/spreadsheetml/2006/main" count="307" uniqueCount="278">
  <si>
    <t>Смета доходов и расходов на содержание и текущий ремонт общего имущества ТСН "Молодежное" на 2024 год Исполнение</t>
  </si>
  <si>
    <t>Статьи доходов и направления расходов</t>
  </si>
  <si>
    <t>№ строки</t>
  </si>
  <si>
    <t xml:space="preserve">кол-во взносов </t>
  </si>
  <si>
    <t>Сумма по плану</t>
  </si>
  <si>
    <t>Сумма факт</t>
  </si>
  <si>
    <t>Утвержденный размер ежемесячного членского взноса на 2024 год для собственников, оплативших всупительные и целевые взносы</t>
  </si>
  <si>
    <t>001</t>
  </si>
  <si>
    <t>Утвержденный размер платы  на содержание общего имущества, уплачиваемого собственниками (членами и нечленами ТСН), не оплатившими вступительные и целевые взносы</t>
  </si>
  <si>
    <t>002</t>
  </si>
  <si>
    <t>Утвержденный размер платы на содержание общего имущества для собственников, не являющихся членами ТСН "Молодежное", проживающих в границах ТСН "Молодежного", не подключенных к системе водоснабения ТСН "Молодежного"</t>
  </si>
  <si>
    <t>003</t>
  </si>
  <si>
    <t>Утвержденный размер платы на содержание общего имущества для собственников, не являющихся членами ТСН "Молодежное", проживающих за границей общего участка, подключенных к системам электро- и водоснабжения, являющихся собственностью ТСН "Молодежное"</t>
  </si>
  <si>
    <t>004</t>
  </si>
  <si>
    <t>Утвержденный размер платы на содержание общего имущества для собственников, не являющихся членами ТСН "Молодежное", проживающих за границей общего участка, подключенных к системе электроснабжения , являющейся собственностью ТСН "Молодежное"</t>
  </si>
  <si>
    <t>005</t>
  </si>
  <si>
    <t>ДОХОДЫ:</t>
  </si>
  <si>
    <t>Членские взносы 2024, вносимые:</t>
  </si>
  <si>
    <t>006</t>
  </si>
  <si>
    <t>ежемесячный членский взнос, в пересчете на 12 месяцев</t>
  </si>
  <si>
    <t>007</t>
  </si>
  <si>
    <t>из них внесено асфальтированием дорог (зачеты прошлых лет)</t>
  </si>
  <si>
    <t>008</t>
  </si>
  <si>
    <t xml:space="preserve">Долги по членским взносам прошлых лет </t>
  </si>
  <si>
    <t>009</t>
  </si>
  <si>
    <t>Платежи от собственников, не оплативших вступительные и целевые взносы:</t>
  </si>
  <si>
    <t>010</t>
  </si>
  <si>
    <t xml:space="preserve"> пользующиеся всей инфраструктурой ТС</t>
  </si>
  <si>
    <t>011</t>
  </si>
  <si>
    <t>имеющие собственные скважины</t>
  </si>
  <si>
    <t>012</t>
  </si>
  <si>
    <t>подключенные только к системе электро- и водоснабжения</t>
  </si>
  <si>
    <t>013</t>
  </si>
  <si>
    <t xml:space="preserve"> подключенные только к системе электроснабжения</t>
  </si>
  <si>
    <t>Прочие доходы:</t>
  </si>
  <si>
    <t>014</t>
  </si>
  <si>
    <t>Аренда электросетевого комплекса</t>
  </si>
  <si>
    <t>015</t>
  </si>
  <si>
    <t>Аренда 2-го этажа цех ПЭСК</t>
  </si>
  <si>
    <t>016</t>
  </si>
  <si>
    <t>Размещение оборудования Вымпелком ПАО , Т2 Мобайл, МТС ПАО</t>
  </si>
  <si>
    <t>017</t>
  </si>
  <si>
    <t>Разные  доходы (продажа меток, страховые возмещения, поступления по исполнительным листам и др):</t>
  </si>
  <si>
    <t>018</t>
  </si>
  <si>
    <t>Итого Доходы:</t>
  </si>
  <si>
    <t>019</t>
  </si>
  <si>
    <t>РАСХОДЫ:</t>
  </si>
  <si>
    <t>1.</t>
  </si>
  <si>
    <t>Общие расходы на содержание имущества ТСН</t>
  </si>
  <si>
    <t>020</t>
  </si>
  <si>
    <t>2.</t>
  </si>
  <si>
    <t>Водоснабжение поселка</t>
  </si>
  <si>
    <t>021</t>
  </si>
  <si>
    <t>3.</t>
  </si>
  <si>
    <t>Содержание автомобильных проездов, КПП, периметр поселка</t>
  </si>
  <si>
    <t>022</t>
  </si>
  <si>
    <t>Итого Расходы:</t>
  </si>
  <si>
    <t>023</t>
  </si>
  <si>
    <t>Детализация разных доходов</t>
  </si>
  <si>
    <t>возмещение расходов за порчу общего имущества</t>
  </si>
  <si>
    <t>вступительные взносы</t>
  </si>
  <si>
    <t>возмещения госпошлины за иски, предъявляемые к должникам</t>
  </si>
  <si>
    <t>целевые на электросети</t>
  </si>
  <si>
    <t>№ пп</t>
  </si>
  <si>
    <t>РАСХОДЫ</t>
  </si>
  <si>
    <t>Сумма расходов, плановая</t>
  </si>
  <si>
    <t>Сумма расходов, фактическая</t>
  </si>
  <si>
    <t xml:space="preserve">Всего, план 2024 </t>
  </si>
  <si>
    <t>на 1 домовладение</t>
  </si>
  <si>
    <t>Всего, факт 2024</t>
  </si>
  <si>
    <t>1</t>
  </si>
  <si>
    <t>Раздел 1. Общие расходы на содержание имущества ТСН</t>
  </si>
  <si>
    <t>Содержание электрохозяйства</t>
  </si>
  <si>
    <t>арендная плата за землю под ВЛ, ЛЭП</t>
  </si>
  <si>
    <t>материалы для ремонта линий</t>
  </si>
  <si>
    <t>присоединение к сетям</t>
  </si>
  <si>
    <t>ремонт и замена приборов коммерческого учета</t>
  </si>
  <si>
    <t>07</t>
  </si>
  <si>
    <t>э/э на наружное освещение поселка</t>
  </si>
  <si>
    <t>Лампы ДРЛ</t>
  </si>
  <si>
    <t>пени по платежам за ээ</t>
  </si>
  <si>
    <t>Итого</t>
  </si>
  <si>
    <t>Содержание общего имущества</t>
  </si>
  <si>
    <t>аренда помещения Правления ТСН "Молодежное"</t>
  </si>
  <si>
    <t>арендная плата за ЗУ Школьная 35 "А"-2</t>
  </si>
  <si>
    <t>арендная плата за ЗУ, выделенного для обмена с Корольковым А.Н. (выделено из ЗУ ДП)</t>
  </si>
  <si>
    <t>Взносы в фонды на ЗП 30,2%</t>
  </si>
  <si>
    <t>Госпошлина (судебная, регистрация имущества)</t>
  </si>
  <si>
    <t>ГСМ и содержание а/м</t>
  </si>
  <si>
    <t>заработная плата по штатному расписанию</t>
  </si>
  <si>
    <t>земельный налог</t>
  </si>
  <si>
    <t>ИТС, программное обеспечение</t>
  </si>
  <si>
    <t>канцелярские расходы</t>
  </si>
  <si>
    <t>налог УСНО</t>
  </si>
  <si>
    <t>обработка от клещей, горностаевой моли стадиона, детской и спортивной площадок, остановочных пунктов</t>
  </si>
  <si>
    <t>обслуживание ККМ</t>
  </si>
  <si>
    <t>024</t>
  </si>
  <si>
    <t>обкашивание мест общего пользования (стадион, детская площадка, остановочные пункты)</t>
  </si>
  <si>
    <t>025</t>
  </si>
  <si>
    <t>ОСАГО</t>
  </si>
  <si>
    <t>026</t>
  </si>
  <si>
    <t xml:space="preserve">приобретение оборудования и инвентаря </t>
  </si>
  <si>
    <t>027</t>
  </si>
  <si>
    <t>приобретение ручного инструмента и спецодежды</t>
  </si>
  <si>
    <t>028</t>
  </si>
  <si>
    <t>почтовые, почтовые судебные</t>
  </si>
  <si>
    <t>029</t>
  </si>
  <si>
    <t>стационарные телефоны, интернет, сотовая связь, обзвон должников</t>
  </si>
  <si>
    <t>030</t>
  </si>
  <si>
    <t>сайт, работа личных кабинетов (обслуживание, оплата платформы и пр)</t>
  </si>
  <si>
    <t>031</t>
  </si>
  <si>
    <t>транспортный налог</t>
  </si>
  <si>
    <t>032</t>
  </si>
  <si>
    <t>техобслуживание ПК и расходные материалы для ПК</t>
  </si>
  <si>
    <t>033</t>
  </si>
  <si>
    <t>услуги банка</t>
  </si>
  <si>
    <t>034</t>
  </si>
  <si>
    <t>услуги регионального оператора по обращению с ТКО ( здание КПП)</t>
  </si>
  <si>
    <t>035</t>
  </si>
  <si>
    <t>юридические услуги</t>
  </si>
  <si>
    <t>036</t>
  </si>
  <si>
    <t>юридические услуги, связанные с взысканием задолженности по взносам</t>
  </si>
  <si>
    <t>037</t>
  </si>
  <si>
    <t>хознужды</t>
  </si>
  <si>
    <t>содержание площадки ТКО</t>
  </si>
  <si>
    <t>судебные расходы</t>
  </si>
  <si>
    <t>пожарная безопасность</t>
  </si>
  <si>
    <t>кадастровые работы</t>
  </si>
  <si>
    <t>038</t>
  </si>
  <si>
    <t>Итого:</t>
  </si>
  <si>
    <t>039</t>
  </si>
  <si>
    <t>Проведение собрания</t>
  </si>
  <si>
    <t>040</t>
  </si>
  <si>
    <t xml:space="preserve">видеосъемка собрания </t>
  </si>
  <si>
    <t>041</t>
  </si>
  <si>
    <t>внесение изменений</t>
  </si>
  <si>
    <t>042</t>
  </si>
  <si>
    <t>почтовые расходы (рассылка уведомлений о проведении собрания и рассылка бюллетеней)</t>
  </si>
  <si>
    <t>043</t>
  </si>
  <si>
    <t>изготовление баннера и растяжки о проведении собрания, крепление баннера</t>
  </si>
  <si>
    <t>044</t>
  </si>
  <si>
    <t>типографские расходы</t>
  </si>
  <si>
    <t>045</t>
  </si>
  <si>
    <t>Итого собрание</t>
  </si>
  <si>
    <t>046</t>
  </si>
  <si>
    <t>Содержание стадиона и детской площадки</t>
  </si>
  <si>
    <t>047</t>
  </si>
  <si>
    <t xml:space="preserve">арендная плата за землю под стадион </t>
  </si>
  <si>
    <t>048</t>
  </si>
  <si>
    <t>арендная плата за землю под детской площадкой</t>
  </si>
  <si>
    <t>049</t>
  </si>
  <si>
    <t>работы по благоустройству (ремонт трибун, горок)</t>
  </si>
  <si>
    <t>приобретение спортивного оборудования</t>
  </si>
  <si>
    <t>050</t>
  </si>
  <si>
    <t>051</t>
  </si>
  <si>
    <t>непредвиденные расходы</t>
  </si>
  <si>
    <t>052</t>
  </si>
  <si>
    <t>прочие непредвиденные расходы (оплата программы Чистая вода за счет членских взносов)</t>
  </si>
  <si>
    <t>053</t>
  </si>
  <si>
    <t>Итого непредвиденные расходы</t>
  </si>
  <si>
    <t>054</t>
  </si>
  <si>
    <t>Всего расходов по разделу 1:</t>
  </si>
  <si>
    <t>055</t>
  </si>
  <si>
    <t>Раздел 2. Водоснабжение поселка</t>
  </si>
  <si>
    <t>056</t>
  </si>
  <si>
    <t>Анализы воды</t>
  </si>
  <si>
    <t>057</t>
  </si>
  <si>
    <t>арендная плата за землю под объектами водоснабжения</t>
  </si>
  <si>
    <t>058</t>
  </si>
  <si>
    <t>Водный налог</t>
  </si>
  <si>
    <t>059</t>
  </si>
  <si>
    <t>взносы с ФОТ (2 сантехника, 1 сварщик)</t>
  </si>
  <si>
    <t>060</t>
  </si>
  <si>
    <t>вывоз растительного мусора на полигон</t>
  </si>
  <si>
    <t>061</t>
  </si>
  <si>
    <t>Дератизация и дезинсекция</t>
  </si>
  <si>
    <t>062</t>
  </si>
  <si>
    <t>Оплата труда  (2 сантехника, 1 сварщик)</t>
  </si>
  <si>
    <t>063</t>
  </si>
  <si>
    <t>охранная сигнализация ВНБ и скважин 12 мес*6 000,00</t>
  </si>
  <si>
    <t>064</t>
  </si>
  <si>
    <t>приобретение материлов для обслуживания сетей</t>
  </si>
  <si>
    <t>065</t>
  </si>
  <si>
    <t>Ремонт, обслуживание водозабора "Молодежный-551"</t>
  </si>
  <si>
    <t>066</t>
  </si>
  <si>
    <t>ремонт, обслуживание колодцев</t>
  </si>
  <si>
    <t>067</t>
  </si>
  <si>
    <t>Системы управления глуб насосами</t>
  </si>
  <si>
    <t>068</t>
  </si>
  <si>
    <t>Устранение аварийных ситуаций</t>
  </si>
  <si>
    <t>069</t>
  </si>
  <si>
    <t>Электроэнергия на здание ВНС-1, ВНС-2</t>
  </si>
  <si>
    <t>ремонт инструментов и оборудования</t>
  </si>
  <si>
    <t>070</t>
  </si>
  <si>
    <t>Итого по разделу 2:</t>
  </si>
  <si>
    <t>071</t>
  </si>
  <si>
    <t>Раздел 3. Содержание автомобильных проездов, содержание КПП, периметр поселка</t>
  </si>
  <si>
    <t>072</t>
  </si>
  <si>
    <t>Проезды, периметр поселка</t>
  </si>
  <si>
    <t>073</t>
  </si>
  <si>
    <t>баннер о закрытии дорог</t>
  </si>
  <si>
    <t>074</t>
  </si>
  <si>
    <t>расчистка дорог от снега и грязи, подсыпка дорог</t>
  </si>
  <si>
    <t>075</t>
  </si>
  <si>
    <t>разметка на КПП</t>
  </si>
  <si>
    <t>076</t>
  </si>
  <si>
    <t>установка, замена, ремонт дорожных знаков, благоустройчтво остановой общественного транспорта (устройство карманов, установка павильона)</t>
  </si>
  <si>
    <t>077</t>
  </si>
  <si>
    <t>комплексный ремонт дорог , выполненный в 2023 году, оплачиваемый по договору рассрочки в 2024 году</t>
  </si>
  <si>
    <t>078</t>
  </si>
  <si>
    <t>ямочный ремонт с асфальтированием</t>
  </si>
  <si>
    <t>079</t>
  </si>
  <si>
    <t>ямочный ремонт (БЦМ) 6*160000</t>
  </si>
  <si>
    <t>080</t>
  </si>
  <si>
    <t>081</t>
  </si>
  <si>
    <t>Содержание КПП</t>
  </si>
  <si>
    <t>082</t>
  </si>
  <si>
    <t>работа КПП, тревожная кнопка в кассе</t>
  </si>
  <si>
    <t>083</t>
  </si>
  <si>
    <t>ТО пропускной системы</t>
  </si>
  <si>
    <t>084</t>
  </si>
  <si>
    <t xml:space="preserve">телефон, интернет, сотовая связь </t>
  </si>
  <si>
    <t>085</t>
  </si>
  <si>
    <t>электроэнергия на здание КПП</t>
  </si>
  <si>
    <t>086</t>
  </si>
  <si>
    <t>087</t>
  </si>
  <si>
    <t>Всего по разделу 3:</t>
  </si>
  <si>
    <t>088</t>
  </si>
  <si>
    <t>Всего расходов по  смете на содержание и текущий ремонт общего имущества ТСН "Молодежное" :</t>
  </si>
  <si>
    <t>089</t>
  </si>
  <si>
    <t xml:space="preserve">в том числе: расходы, оплачиваемые собственниками, не оплатившими вступительные и целевые взносы </t>
  </si>
  <si>
    <t>090</t>
  </si>
  <si>
    <t>Доход, получаемый за счет имущества ТСН, созданного на вступительные и целевые взносы, уплаченные собственниками (строка 014 графа 4  сметы+строка 018 графа 4 Приходно-расходной сметы)</t>
  </si>
  <si>
    <t>091</t>
  </si>
  <si>
    <t>Расходы за минусом доходов от имущества</t>
  </si>
  <si>
    <t>ИТОГО:</t>
  </si>
  <si>
    <t>092</t>
  </si>
  <si>
    <t xml:space="preserve">1. Сумма  расходов на содержание общего имущества </t>
  </si>
  <si>
    <t>093</t>
  </si>
  <si>
    <t>2. Плата на содержание общего имущества, уплачиваемого собственниками (членами и нечленами ТСН), не оплатившими вступительные и целевые взносы: равен сумме расходов на содержание общего имущества,  приходящейся на 1 домовладение-строка 088 графа 4</t>
  </si>
  <si>
    <t>094</t>
  </si>
  <si>
    <t>3. Размер членского взноса, уплачиваемого собственниками, оплатившими вступительные и целевые взносы: равен сумме расходов на содержание общего имущества, рассчитанной как разность между "Всего расходов по  смете на содержание и текущий ремонт общего имущества ТСН "Молодежного" (строка088 графа 3) , расходами, оплачиваемыми собственниками, не оплатившими вступительные и целевые взносы (строка 089 графа 3) и доходами, получаемыми за счет имущества ТСН, созданного на вступительные и целевые взносы, уплаченными собственниками (строка 090 графа 3)</t>
  </si>
  <si>
    <t>095</t>
  </si>
  <si>
    <t xml:space="preserve">4. Плата на содержание общего имущества для собственников, не являющихся членами ТСН "Молодежное", проживающих за границей общего участка, подключенных к системам электро- и водоснабжения, являющихся собственностью ТСН "Молодежное": рассчитывается как сумма расходов на одно домовладение по разделам "Содержание электрохозяйства" (строка 009 графа 4), "Водоснабжение" (строка 070 графа 4), накладных расходов в размере 15% от суммы "Содержание электрохозяйства" и "Водоснабжение". </t>
  </si>
  <si>
    <t>096</t>
  </si>
  <si>
    <t>5.  Плата на содержание общего имущества для собственников, не являющихся членами ТСН "Молодежное", проживающих за границей общего участка, подключенных к системе электроснабжения , являющейся собственностью ТСН "Молодежное": рассчитывается как сумма расходов на одно домовладение по разделу "Содержание электрохозяйства" (строка 009 графа 4), , накладных расходов в размере 15% от суммы "Содержание электрохозяйства"</t>
  </si>
  <si>
    <t>097</t>
  </si>
  <si>
    <t>6. Плата на содержание общего имущества для собственников, не являющихся членами ТСН "Молодежное", проживающих в границах ТСН "Молодежного", не подключенных к системе водоснабения ТСН "Молодежного". Рассчитывается как разность между суммой расходов на содержание общего имущества, приходящейся на одно домовладение (строка 090 графа 4) и суммой расходов, приходящейся на одно домовладение по разделу "Водоснабжение" (строка 070 графа 4)</t>
  </si>
  <si>
    <t>СПРАВОЧНО*</t>
  </si>
  <si>
    <t>количество домовладений</t>
  </si>
  <si>
    <t>Всего домовладений:</t>
  </si>
  <si>
    <t>Членов (долей) ТСН, всего: (31.08.2023)</t>
  </si>
  <si>
    <t>Нечленов ТСН, всего:</t>
  </si>
  <si>
    <t>Нечленов ТСН, подключенных только к э/сетям</t>
  </si>
  <si>
    <t>Нечленов ТСН, подключенных только к э/сетям и воде</t>
  </si>
  <si>
    <t>Нечленов ТСН, имеющих собственные скважины</t>
  </si>
  <si>
    <t>Нечленов ТСН, пользующихся всей инфраструктурой</t>
  </si>
  <si>
    <t>Остаток денежных средств в разрезе мест хранения</t>
  </si>
  <si>
    <t>Остаток на 31.12.2023</t>
  </si>
  <si>
    <t>Поступление 2024</t>
  </si>
  <si>
    <t>Расход 2024</t>
  </si>
  <si>
    <t>Остаток на 31.12.2024</t>
  </si>
  <si>
    <t>Расчетный счет</t>
  </si>
  <si>
    <t>Касса</t>
  </si>
  <si>
    <t>В подотчете</t>
  </si>
  <si>
    <t>Остаток денежных средств в разрезе источников финансирования</t>
  </si>
  <si>
    <t>Чистая вода</t>
  </si>
  <si>
    <t>Итого разных расходов</t>
  </si>
  <si>
    <t>Использование денежных средств, поступивших в оплату за электроэнергию</t>
  </si>
  <si>
    <t>Всего:</t>
  </si>
  <si>
    <t>Взносы, прочие поступления и доходы</t>
  </si>
  <si>
    <t xml:space="preserve">ремонт гравийных дорог </t>
  </si>
  <si>
    <t xml:space="preserve">обустройство ливневых систем </t>
  </si>
  <si>
    <t xml:space="preserve">видеонаблюдение </t>
  </si>
  <si>
    <t>штраф ГИБДД</t>
  </si>
  <si>
    <r>
      <t xml:space="preserve">Финансово-экономическое обоснование ( Детализация статей)  сметы доходов и расходов на содержание и текущий ремонт общего имущества ТСН "Молодежное"  на 2024 год  </t>
    </r>
    <r>
      <rPr>
        <b/>
        <i/>
        <u/>
        <sz val="16"/>
        <color theme="1"/>
        <rFont val="Calibri"/>
        <family val="2"/>
        <charset val="204"/>
        <scheme val="minor"/>
      </rPr>
      <t xml:space="preserve"> Исполнение</t>
    </r>
    <r>
      <rPr>
        <b/>
        <sz val="16"/>
        <color theme="1"/>
        <rFont val="Calibri"/>
        <charset val="134"/>
        <scheme val="minor"/>
      </rPr>
      <t xml:space="preserve">        </t>
    </r>
  </si>
  <si>
    <t>139 974 838</t>
  </si>
  <si>
    <t>50 156 514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</si>
</sst>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"/>
    <numFmt numFmtId="165" formatCode="#\ ##0.00"/>
    <numFmt numFmtId="166" formatCode="dd\.mm\.yyyy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sz val="1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name val="Calibri"/>
      <charset val="134"/>
      <scheme val="minor"/>
    </font>
    <font>
      <b/>
      <sz val="16"/>
      <name val="Calibri"/>
      <charset val="204"/>
      <scheme val="minor"/>
    </font>
    <font>
      <b/>
      <sz val="16"/>
      <name val="Calibri"/>
      <charset val="20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b/>
      <sz val="14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6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/>
    <xf numFmtId="164" fontId="5" fillId="0" borderId="0" xfId="0" applyNumberFormat="1" applyFont="1"/>
    <xf numFmtId="49" fontId="6" fillId="0" borderId="0" xfId="0" applyNumberFormat="1" applyFont="1"/>
    <xf numFmtId="0" fontId="8" fillId="0" borderId="0" xfId="0" applyFont="1" applyAlignment="1">
      <alignment horizontal="right"/>
    </xf>
    <xf numFmtId="0" fontId="11" fillId="0" borderId="6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7" fillId="0" borderId="7" xfId="0" applyNumberFormat="1" applyFont="1" applyBorder="1"/>
    <xf numFmtId="0" fontId="7" fillId="0" borderId="8" xfId="0" applyFont="1" applyBorder="1" applyAlignment="1">
      <alignment horizontal="left"/>
    </xf>
    <xf numFmtId="164" fontId="12" fillId="0" borderId="9" xfId="0" applyNumberFormat="1" applyFont="1" applyBorder="1" applyAlignment="1">
      <alignment horizontal="right"/>
    </xf>
    <xf numFmtId="49" fontId="7" fillId="0" borderId="10" xfId="0" applyNumberFormat="1" applyFont="1" applyBorder="1"/>
    <xf numFmtId="0" fontId="13" fillId="0" borderId="11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right"/>
    </xf>
    <xf numFmtId="49" fontId="6" fillId="0" borderId="10" xfId="0" applyNumberFormat="1" applyFont="1" applyBorder="1"/>
    <xf numFmtId="0" fontId="15" fillId="0" borderId="11" xfId="0" applyFont="1" applyBorder="1"/>
    <xf numFmtId="0" fontId="5" fillId="0" borderId="11" xfId="0" applyFont="1" applyBorder="1"/>
    <xf numFmtId="0" fontId="13" fillId="0" borderId="11" xfId="0" applyFont="1" applyBorder="1"/>
    <xf numFmtId="164" fontId="11" fillId="0" borderId="12" xfId="0" applyNumberFormat="1" applyFont="1" applyBorder="1" applyAlignment="1">
      <alignment horizontal="right"/>
    </xf>
    <xf numFmtId="49" fontId="7" fillId="0" borderId="13" xfId="0" applyNumberFormat="1" applyFont="1" applyBorder="1"/>
    <xf numFmtId="0" fontId="7" fillId="0" borderId="8" xfId="0" applyFont="1" applyBorder="1" applyAlignment="1">
      <alignment horizontal="center"/>
    </xf>
    <xf numFmtId="164" fontId="12" fillId="0" borderId="14" xfId="0" applyNumberFormat="1" applyFont="1" applyBorder="1" applyAlignment="1">
      <alignment horizontal="right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3" fillId="0" borderId="8" xfId="0" applyFont="1" applyBorder="1"/>
    <xf numFmtId="164" fontId="11" fillId="0" borderId="14" xfId="0" applyNumberFormat="1" applyFont="1" applyBorder="1" applyAlignment="1">
      <alignment horizontal="right"/>
    </xf>
    <xf numFmtId="164" fontId="11" fillId="2" borderId="14" xfId="0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left" wrapText="1"/>
    </xf>
    <xf numFmtId="0" fontId="13" fillId="0" borderId="11" xfId="0" applyFont="1" applyBorder="1" applyAlignment="1">
      <alignment horizontal="left"/>
    </xf>
    <xf numFmtId="0" fontId="14" fillId="0" borderId="11" xfId="0" applyFont="1" applyBorder="1"/>
    <xf numFmtId="164" fontId="11" fillId="2" borderId="12" xfId="0" applyNumberFormat="1" applyFont="1" applyFill="1" applyBorder="1" applyAlignment="1">
      <alignment horizontal="right"/>
    </xf>
    <xf numFmtId="49" fontId="7" fillId="0" borderId="15" xfId="0" applyNumberFormat="1" applyFont="1" applyBorder="1"/>
    <xf numFmtId="0" fontId="13" fillId="0" borderId="16" xfId="0" applyFont="1" applyBorder="1" applyAlignment="1">
      <alignment horizontal="left" wrapText="1"/>
    </xf>
    <xf numFmtId="164" fontId="11" fillId="2" borderId="17" xfId="0" applyNumberFormat="1" applyFont="1" applyFill="1" applyBorder="1" applyAlignment="1">
      <alignment horizontal="right"/>
    </xf>
    <xf numFmtId="0" fontId="13" fillId="0" borderId="16" xfId="0" applyFont="1" applyBorder="1" applyAlignment="1">
      <alignment horizontal="left"/>
    </xf>
    <xf numFmtId="0" fontId="13" fillId="0" borderId="18" xfId="0" applyFont="1" applyBorder="1" applyAlignment="1">
      <alignment horizontal="left" wrapText="1"/>
    </xf>
    <xf numFmtId="49" fontId="7" fillId="0" borderId="19" xfId="0" applyNumberFormat="1" applyFont="1" applyBorder="1"/>
    <xf numFmtId="0" fontId="13" fillId="0" borderId="20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164" fontId="11" fillId="2" borderId="15" xfId="0" applyNumberFormat="1" applyFont="1" applyFill="1" applyBorder="1" applyAlignment="1">
      <alignment horizontal="right"/>
    </xf>
    <xf numFmtId="49" fontId="7" fillId="0" borderId="0" xfId="0" applyNumberFormat="1" applyFont="1" applyBorder="1"/>
    <xf numFmtId="0" fontId="13" fillId="0" borderId="0" xfId="0" applyFont="1" applyBorder="1" applyAlignment="1">
      <alignment horizontal="left" wrapText="1"/>
    </xf>
    <xf numFmtId="164" fontId="11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/>
    <xf numFmtId="49" fontId="7" fillId="0" borderId="0" xfId="0" applyNumberFormat="1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2" fontId="11" fillId="0" borderId="15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17" fillId="0" borderId="15" xfId="0" applyFont="1" applyBorder="1"/>
    <xf numFmtId="165" fontId="18" fillId="0" borderId="15" xfId="0" applyNumberFormat="1" applyFont="1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19" fillId="0" borderId="15" xfId="0" applyFont="1" applyBorder="1"/>
    <xf numFmtId="166" fontId="19" fillId="0" borderId="15" xfId="0" applyNumberFormat="1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20" fillId="0" borderId="15" xfId="0" applyFont="1" applyBorder="1" applyAlignment="1">
      <alignment horizontal="center" wrapText="1"/>
    </xf>
    <xf numFmtId="0" fontId="0" fillId="0" borderId="15" xfId="0" applyBorder="1"/>
    <xf numFmtId="164" fontId="0" fillId="0" borderId="15" xfId="0" applyNumberFormat="1" applyBorder="1"/>
    <xf numFmtId="164" fontId="3" fillId="0" borderId="15" xfId="0" applyNumberFormat="1" applyFont="1" applyBorder="1" applyAlignment="1">
      <alignment horizontal="center"/>
    </xf>
    <xf numFmtId="0" fontId="21" fillId="0" borderId="15" xfId="0" applyFont="1" applyBorder="1"/>
    <xf numFmtId="164" fontId="21" fillId="0" borderId="15" xfId="0" applyNumberFormat="1" applyFont="1" applyBorder="1"/>
    <xf numFmtId="164" fontId="22" fillId="0" borderId="15" xfId="0" applyNumberFormat="1" applyFont="1" applyBorder="1" applyAlignment="1">
      <alignment horizontal="center"/>
    </xf>
    <xf numFmtId="0" fontId="17" fillId="0" borderId="0" xfId="0" applyFont="1"/>
    <xf numFmtId="0" fontId="3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164" fontId="0" fillId="0" borderId="15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21" fillId="0" borderId="0" xfId="0" applyFont="1"/>
    <xf numFmtId="0" fontId="16" fillId="0" borderId="0" xfId="0" applyFont="1"/>
    <xf numFmtId="0" fontId="2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0" xfId="0" applyFont="1" applyBorder="1"/>
    <xf numFmtId="0" fontId="17" fillId="0" borderId="0" xfId="0" applyFont="1" applyBorder="1"/>
    <xf numFmtId="165" fontId="17" fillId="0" borderId="0" xfId="0" applyNumberFormat="1" applyFont="1" applyBorder="1"/>
    <xf numFmtId="0" fontId="17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0" fontId="6" fillId="0" borderId="15" xfId="0" applyFont="1" applyBorder="1"/>
    <xf numFmtId="0" fontId="6" fillId="0" borderId="15" xfId="0" applyFont="1" applyBorder="1" applyAlignment="1">
      <alignment wrapText="1"/>
    </xf>
    <xf numFmtId="49" fontId="6" fillId="0" borderId="15" xfId="0" applyNumberFormat="1" applyFont="1" applyBorder="1"/>
    <xf numFmtId="0" fontId="26" fillId="0" borderId="15" xfId="0" applyFont="1" applyBorder="1"/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9" fontId="26" fillId="0" borderId="15" xfId="0" applyNumberFormat="1" applyFont="1" applyBorder="1" applyAlignment="1">
      <alignment horizontal="left"/>
    </xf>
    <xf numFmtId="164" fontId="17" fillId="0" borderId="15" xfId="0" applyNumberFormat="1" applyFont="1" applyBorder="1" applyAlignment="1">
      <alignment horizontal="center"/>
    </xf>
    <xf numFmtId="0" fontId="7" fillId="0" borderId="15" xfId="0" applyFont="1" applyBorder="1"/>
    <xf numFmtId="49" fontId="26" fillId="0" borderId="15" xfId="0" applyNumberFormat="1" applyFont="1" applyBorder="1"/>
    <xf numFmtId="0" fontId="16" fillId="0" borderId="15" xfId="0" applyFont="1" applyBorder="1"/>
    <xf numFmtId="0" fontId="16" fillId="0" borderId="15" xfId="0" applyFont="1" applyBorder="1" applyAlignment="1">
      <alignment wrapText="1"/>
    </xf>
    <xf numFmtId="49" fontId="26" fillId="0" borderId="15" xfId="0" applyNumberFormat="1" applyFont="1" applyBorder="1" applyAlignment="1">
      <alignment wrapText="1"/>
    </xf>
    <xf numFmtId="49" fontId="16" fillId="0" borderId="15" xfId="0" applyNumberFormat="1" applyFont="1" applyBorder="1"/>
    <xf numFmtId="164" fontId="7" fillId="0" borderId="15" xfId="0" applyNumberFormat="1" applyFont="1" applyBorder="1"/>
    <xf numFmtId="0" fontId="7" fillId="0" borderId="15" xfId="0" applyFont="1" applyBorder="1" applyAlignment="1">
      <alignment wrapText="1"/>
    </xf>
    <xf numFmtId="164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164" fontId="7" fillId="0" borderId="15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5" fontId="6" fillId="0" borderId="0" xfId="0" applyNumberFormat="1" applyFont="1"/>
    <xf numFmtId="164" fontId="0" fillId="0" borderId="0" xfId="0" applyNumberFormat="1"/>
    <xf numFmtId="0" fontId="4" fillId="0" borderId="9" xfId="0" applyFont="1" applyBorder="1" applyAlignment="1">
      <alignment horizontal="center" wrapText="1"/>
    </xf>
    <xf numFmtId="164" fontId="4" fillId="0" borderId="9" xfId="0" applyNumberFormat="1" applyFont="1" applyBorder="1"/>
    <xf numFmtId="164" fontId="4" fillId="0" borderId="12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5" fillId="0" borderId="15" xfId="0" applyNumberFormat="1" applyFont="1" applyBorder="1"/>
    <xf numFmtId="0" fontId="28" fillId="0" borderId="15" xfId="0" applyFont="1" applyBorder="1"/>
    <xf numFmtId="0" fontId="28" fillId="0" borderId="0" xfId="0" applyFont="1"/>
    <xf numFmtId="164" fontId="28" fillId="0" borderId="15" xfId="0" applyNumberFormat="1" applyFont="1" applyBorder="1"/>
    <xf numFmtId="0" fontId="27" fillId="0" borderId="15" xfId="0" applyFont="1" applyBorder="1" applyAlignment="1">
      <alignment wrapText="1"/>
    </xf>
    <xf numFmtId="49" fontId="29" fillId="0" borderId="15" xfId="0" applyNumberFormat="1" applyFont="1" applyBorder="1"/>
    <xf numFmtId="164" fontId="28" fillId="0" borderId="19" xfId="0" applyNumberFormat="1" applyFont="1" applyBorder="1" applyAlignment="1">
      <alignment wrapText="1"/>
    </xf>
    <xf numFmtId="164" fontId="5" fillId="0" borderId="22" xfId="0" applyNumberFormat="1" applyFont="1" applyBorder="1"/>
    <xf numFmtId="164" fontId="28" fillId="0" borderId="24" xfId="0" applyNumberFormat="1" applyFont="1" applyBorder="1" applyAlignment="1">
      <alignment horizontal="center"/>
    </xf>
    <xf numFmtId="164" fontId="30" fillId="0" borderId="15" xfId="0" applyNumberFormat="1" applyFont="1" applyBorder="1"/>
    <xf numFmtId="164" fontId="31" fillId="0" borderId="15" xfId="0" applyNumberFormat="1" applyFont="1" applyBorder="1"/>
    <xf numFmtId="164" fontId="30" fillId="0" borderId="0" xfId="0" applyNumberFormat="1" applyFont="1"/>
    <xf numFmtId="164" fontId="31" fillId="0" borderId="19" xfId="0" applyNumberFormat="1" applyFont="1" applyBorder="1" applyAlignment="1">
      <alignment wrapText="1"/>
    </xf>
    <xf numFmtId="164" fontId="31" fillId="0" borderId="3" xfId="0" applyNumberFormat="1" applyFont="1" applyBorder="1" applyAlignment="1">
      <alignment horizontal="center"/>
    </xf>
    <xf numFmtId="164" fontId="30" fillId="0" borderId="22" xfId="0" applyNumberFormat="1" applyFont="1" applyBorder="1"/>
    <xf numFmtId="0" fontId="32" fillId="0" borderId="15" xfId="0" applyFont="1" applyBorder="1"/>
    <xf numFmtId="164" fontId="33" fillId="0" borderId="15" xfId="0" applyNumberFormat="1" applyFont="1" applyBorder="1"/>
    <xf numFmtId="0" fontId="34" fillId="0" borderId="0" xfId="0" applyFont="1"/>
    <xf numFmtId="0" fontId="34" fillId="0" borderId="15" xfId="0" applyFont="1" applyBorder="1"/>
    <xf numFmtId="164" fontId="33" fillId="0" borderId="15" xfId="0" applyNumberFormat="1" applyFont="1" applyBorder="1" applyAlignment="1">
      <alignment horizontal="right"/>
    </xf>
    <xf numFmtId="3" fontId="23" fillId="0" borderId="0" xfId="0" applyNumberFormat="1" applyFont="1"/>
    <xf numFmtId="3" fontId="23" fillId="0" borderId="0" xfId="0" applyNumberFormat="1" applyFont="1" applyAlignment="1">
      <alignment horizontal="center"/>
    </xf>
    <xf numFmtId="3" fontId="25" fillId="0" borderId="15" xfId="0" applyNumberFormat="1" applyFont="1" applyBorder="1"/>
    <xf numFmtId="3" fontId="23" fillId="0" borderId="15" xfId="0" applyNumberFormat="1" applyFont="1" applyBorder="1"/>
    <xf numFmtId="3" fontId="23" fillId="0" borderId="15" xfId="0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3" fontId="25" fillId="0" borderId="0" xfId="0" applyNumberFormat="1" applyFont="1"/>
    <xf numFmtId="3" fontId="27" fillId="0" borderId="0" xfId="0" applyNumberFormat="1" applyFont="1"/>
    <xf numFmtId="3" fontId="28" fillId="0" borderId="15" xfId="0" applyNumberFormat="1" applyFont="1" applyBorder="1"/>
    <xf numFmtId="49" fontId="29" fillId="0" borderId="15" xfId="0" applyNumberFormat="1" applyFont="1" applyBorder="1" applyAlignment="1">
      <alignment horizontal="left"/>
    </xf>
    <xf numFmtId="3" fontId="17" fillId="0" borderId="0" xfId="0" applyNumberFormat="1" applyFont="1"/>
    <xf numFmtId="3" fontId="19" fillId="0" borderId="15" xfId="0" applyNumberFormat="1" applyFont="1" applyBorder="1" applyAlignment="1">
      <alignment horizontal="center" wrapText="1"/>
    </xf>
    <xf numFmtId="3" fontId="26" fillId="0" borderId="15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17" fillId="0" borderId="15" xfId="0" applyNumberFormat="1" applyFont="1" applyBorder="1"/>
    <xf numFmtId="0" fontId="2" fillId="0" borderId="15" xfId="0" applyFont="1" applyBorder="1"/>
    <xf numFmtId="0" fontId="35" fillId="0" borderId="11" xfId="0" applyFont="1" applyBorder="1"/>
    <xf numFmtId="0" fontId="27" fillId="0" borderId="0" xfId="0" applyFont="1" applyAlignment="1">
      <alignment horizontal="center" wrapText="1"/>
    </xf>
    <xf numFmtId="3" fontId="1" fillId="0" borderId="15" xfId="0" applyNumberFormat="1" applyFont="1" applyBorder="1" applyAlignment="1">
      <alignment horizontal="right"/>
    </xf>
    <xf numFmtId="3" fontId="33" fillId="0" borderId="15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3" fontId="25" fillId="0" borderId="15" xfId="0" applyNumberFormat="1" applyFont="1" applyBorder="1" applyAlignment="1">
      <alignment horizontal="center"/>
    </xf>
    <xf numFmtId="3" fontId="23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7" fillId="0" borderId="19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3" fontId="24" fillId="0" borderId="15" xfId="0" applyNumberFormat="1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164" fontId="28" fillId="0" borderId="15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7" fillId="0" borderId="4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F37" sqref="F37"/>
    </sheetView>
  </sheetViews>
  <sheetFormatPr defaultColWidth="9" defaultRowHeight="21"/>
  <cols>
    <col min="2" max="2" width="110" customWidth="1"/>
    <col min="3" max="3" width="17.85546875" customWidth="1"/>
    <col min="4" max="4" width="18.85546875" customWidth="1"/>
    <col min="5" max="5" width="22.42578125" style="143" customWidth="1"/>
    <col min="6" max="6" width="15.42578125" style="131" customWidth="1"/>
    <col min="7" max="7" width="9.85546875" bestFit="1" customWidth="1"/>
  </cols>
  <sheetData>
    <row r="1" spans="1:6" ht="14.25" customHeight="1">
      <c r="A1" s="75"/>
      <c r="B1" s="75"/>
      <c r="C1" s="75"/>
      <c r="D1" s="75"/>
    </row>
    <row r="2" spans="1:6" s="1" customFormat="1" ht="60.75" customHeight="1">
      <c r="A2" s="159" t="s">
        <v>0</v>
      </c>
      <c r="B2" s="159"/>
      <c r="C2" s="159"/>
      <c r="D2" s="159"/>
      <c r="E2" s="159"/>
      <c r="F2" s="132"/>
    </row>
    <row r="3" spans="1:6">
      <c r="A3" s="75"/>
      <c r="B3" s="76"/>
      <c r="C3" s="77"/>
      <c r="D3" s="77"/>
    </row>
    <row r="4" spans="1:6">
      <c r="A4" s="79"/>
      <c r="B4" s="80"/>
      <c r="C4" s="79"/>
      <c r="D4" s="81"/>
    </row>
    <row r="5" spans="1:6" s="72" customFormat="1" ht="21" customHeight="1">
      <c r="A5" s="160"/>
      <c r="B5" s="163" t="s">
        <v>1</v>
      </c>
      <c r="C5" s="163" t="s">
        <v>2</v>
      </c>
      <c r="D5" s="164" t="s">
        <v>3</v>
      </c>
      <c r="E5" s="165" t="s">
        <v>4</v>
      </c>
      <c r="F5" s="157" t="s">
        <v>5</v>
      </c>
    </row>
    <row r="6" spans="1:6" s="72" customFormat="1" ht="21" customHeight="1">
      <c r="A6" s="161"/>
      <c r="B6" s="163"/>
      <c r="C6" s="163"/>
      <c r="D6" s="164"/>
      <c r="E6" s="166"/>
      <c r="F6" s="157"/>
    </row>
    <row r="7" spans="1:6" s="72" customFormat="1" ht="96" customHeight="1">
      <c r="A7" s="162"/>
      <c r="B7" s="163"/>
      <c r="C7" s="163"/>
      <c r="D7" s="164"/>
      <c r="E7" s="166"/>
      <c r="F7" s="157"/>
    </row>
    <row r="8" spans="1:6" s="72" customFormat="1" ht="26.25" customHeight="1">
      <c r="A8" s="82"/>
      <c r="B8" s="82">
        <v>1</v>
      </c>
      <c r="C8" s="82">
        <v>2</v>
      </c>
      <c r="D8" s="83">
        <v>3</v>
      </c>
      <c r="E8" s="144">
        <v>4</v>
      </c>
      <c r="F8" s="133"/>
    </row>
    <row r="9" spans="1:6" ht="42">
      <c r="A9" s="84"/>
      <c r="B9" s="85" t="s">
        <v>6</v>
      </c>
      <c r="C9" s="86" t="s">
        <v>7</v>
      </c>
      <c r="D9" s="87">
        <v>610</v>
      </c>
      <c r="E9" s="145">
        <v>28000</v>
      </c>
      <c r="F9" s="134"/>
    </row>
    <row r="10" spans="1:6" ht="63">
      <c r="A10" s="61"/>
      <c r="B10" s="85" t="s">
        <v>8</v>
      </c>
      <c r="C10" s="86" t="s">
        <v>9</v>
      </c>
      <c r="D10" s="87">
        <v>50</v>
      </c>
      <c r="E10" s="145">
        <v>39545</v>
      </c>
      <c r="F10" s="134"/>
    </row>
    <row r="11" spans="1:6" ht="84">
      <c r="A11" s="84"/>
      <c r="B11" s="85" t="s">
        <v>10</v>
      </c>
      <c r="C11" s="86" t="s">
        <v>11</v>
      </c>
      <c r="D11" s="87">
        <v>10</v>
      </c>
      <c r="E11" s="145">
        <v>33893</v>
      </c>
      <c r="F11" s="134"/>
    </row>
    <row r="12" spans="1:6" ht="84">
      <c r="A12" s="84"/>
      <c r="B12" s="85" t="s">
        <v>12</v>
      </c>
      <c r="C12" s="86" t="s">
        <v>13</v>
      </c>
      <c r="D12" s="87">
        <v>9</v>
      </c>
      <c r="E12" s="145">
        <v>13097</v>
      </c>
      <c r="F12" s="134"/>
    </row>
    <row r="13" spans="1:6" ht="84">
      <c r="A13" s="84"/>
      <c r="B13" s="85" t="s">
        <v>14</v>
      </c>
      <c r="C13" s="86" t="s">
        <v>15</v>
      </c>
      <c r="D13" s="87">
        <v>21</v>
      </c>
      <c r="E13" s="145">
        <v>6598</v>
      </c>
      <c r="F13" s="134"/>
    </row>
    <row r="14" spans="1:6" s="1" customFormat="1">
      <c r="A14" s="88"/>
      <c r="B14" s="89" t="s">
        <v>16</v>
      </c>
      <c r="C14" s="90"/>
      <c r="D14" s="89"/>
      <c r="E14" s="136"/>
      <c r="F14" s="135"/>
    </row>
    <row r="15" spans="1:6" s="1" customFormat="1">
      <c r="A15" s="88"/>
      <c r="B15" s="89"/>
      <c r="C15" s="90"/>
      <c r="D15" s="89"/>
      <c r="E15" s="136"/>
      <c r="F15" s="135"/>
    </row>
    <row r="16" spans="1:6">
      <c r="A16" s="84"/>
      <c r="B16" s="92" t="s">
        <v>17</v>
      </c>
      <c r="C16" s="93" t="s">
        <v>18</v>
      </c>
      <c r="D16" s="87">
        <v>610</v>
      </c>
      <c r="E16" s="136">
        <f>E17-E18</f>
        <v>16802705</v>
      </c>
      <c r="F16" s="133">
        <f>F17-F18</f>
        <v>12430892</v>
      </c>
    </row>
    <row r="17" spans="1:7">
      <c r="A17" s="84"/>
      <c r="B17" s="94" t="s">
        <v>19</v>
      </c>
      <c r="C17" s="93" t="s">
        <v>20</v>
      </c>
      <c r="D17" s="87">
        <v>610</v>
      </c>
      <c r="E17" s="145">
        <f>D17*E9</f>
        <v>17080000</v>
      </c>
      <c r="F17" s="134">
        <v>12708187</v>
      </c>
    </row>
    <row r="18" spans="1:7">
      <c r="A18" s="84"/>
      <c r="B18" s="95" t="s">
        <v>21</v>
      </c>
      <c r="C18" s="96" t="s">
        <v>22</v>
      </c>
      <c r="D18" s="92"/>
      <c r="E18" s="145">
        <v>277295</v>
      </c>
      <c r="F18" s="134">
        <v>277295</v>
      </c>
    </row>
    <row r="19" spans="1:7">
      <c r="A19" s="84"/>
      <c r="B19" s="52" t="s">
        <v>23</v>
      </c>
      <c r="C19" s="93" t="s">
        <v>24</v>
      </c>
      <c r="D19" s="92"/>
      <c r="E19" s="136">
        <v>1500000</v>
      </c>
      <c r="F19" s="133">
        <v>3663620</v>
      </c>
    </row>
    <row r="20" spans="1:7">
      <c r="A20" s="84"/>
      <c r="B20" s="52" t="s">
        <v>25</v>
      </c>
      <c r="C20" s="93" t="s">
        <v>26</v>
      </c>
      <c r="D20" s="92"/>
      <c r="E20" s="136">
        <f>E21+E22+E23+E24</f>
        <v>2572611</v>
      </c>
      <c r="F20" s="133">
        <v>540047</v>
      </c>
    </row>
    <row r="21" spans="1:7" s="73" customFormat="1">
      <c r="A21" s="94"/>
      <c r="B21" s="94" t="s">
        <v>27</v>
      </c>
      <c r="C21" s="97" t="s">
        <v>28</v>
      </c>
      <c r="D21" s="94">
        <v>50</v>
      </c>
      <c r="E21" s="145">
        <f>D21*E10</f>
        <v>1977250</v>
      </c>
      <c r="F21" s="158">
        <v>540047</v>
      </c>
    </row>
    <row r="22" spans="1:7" s="73" customFormat="1">
      <c r="A22" s="94"/>
      <c r="B22" s="94" t="s">
        <v>29</v>
      </c>
      <c r="C22" s="97" t="s">
        <v>30</v>
      </c>
      <c r="D22" s="94">
        <v>10</v>
      </c>
      <c r="E22" s="145">
        <f>D22*E11</f>
        <v>338930</v>
      </c>
      <c r="F22" s="158"/>
    </row>
    <row r="23" spans="1:7" s="73" customFormat="1">
      <c r="A23" s="94"/>
      <c r="B23" s="94" t="s">
        <v>31</v>
      </c>
      <c r="C23" s="97" t="s">
        <v>32</v>
      </c>
      <c r="D23" s="94">
        <v>9</v>
      </c>
      <c r="E23" s="145">
        <f>D23*E12</f>
        <v>117873</v>
      </c>
      <c r="F23" s="158"/>
    </row>
    <row r="24" spans="1:7" s="73" customFormat="1">
      <c r="A24" s="94"/>
      <c r="B24" s="94" t="s">
        <v>33</v>
      </c>
      <c r="C24" s="97"/>
      <c r="D24" s="94">
        <v>21</v>
      </c>
      <c r="E24" s="145">
        <f>D24*E13</f>
        <v>138558</v>
      </c>
      <c r="F24" s="158"/>
    </row>
    <row r="25" spans="1:7">
      <c r="A25" s="84"/>
      <c r="B25" s="92" t="s">
        <v>34</v>
      </c>
      <c r="C25" s="93" t="s">
        <v>35</v>
      </c>
      <c r="D25" s="91"/>
      <c r="E25" s="136">
        <f>E26+E27+E28</f>
        <v>2730960</v>
      </c>
      <c r="F25" s="136">
        <f>F26+F27+F28</f>
        <v>2592655</v>
      </c>
    </row>
    <row r="26" spans="1:7">
      <c r="A26" s="84"/>
      <c r="B26" s="92" t="s">
        <v>36</v>
      </c>
      <c r="C26" s="93" t="s">
        <v>37</v>
      </c>
      <c r="D26" s="98"/>
      <c r="E26" s="146">
        <v>1822800</v>
      </c>
      <c r="F26" s="134">
        <v>1822800</v>
      </c>
    </row>
    <row r="27" spans="1:7">
      <c r="A27" s="84"/>
      <c r="B27" s="92" t="s">
        <v>38</v>
      </c>
      <c r="C27" s="93" t="s">
        <v>39</v>
      </c>
      <c r="D27" s="98"/>
      <c r="E27" s="146">
        <v>518400</v>
      </c>
      <c r="F27" s="134">
        <v>302400</v>
      </c>
    </row>
    <row r="28" spans="1:7">
      <c r="A28" s="84"/>
      <c r="B28" s="92" t="s">
        <v>40</v>
      </c>
      <c r="C28" s="93" t="s">
        <v>41</v>
      </c>
      <c r="D28" s="98"/>
      <c r="E28" s="146">
        <v>389760</v>
      </c>
      <c r="F28" s="134">
        <v>467455</v>
      </c>
    </row>
    <row r="29" spans="1:7" ht="42">
      <c r="A29" s="84"/>
      <c r="B29" s="99" t="s">
        <v>42</v>
      </c>
      <c r="C29" s="93" t="s">
        <v>43</v>
      </c>
      <c r="D29" s="98"/>
      <c r="E29" s="136">
        <v>5297713</v>
      </c>
      <c r="F29" s="133">
        <v>706129</v>
      </c>
    </row>
    <row r="30" spans="1:7" s="67" customFormat="1">
      <c r="A30" s="92"/>
      <c r="B30" s="92" t="s">
        <v>44</v>
      </c>
      <c r="C30" s="93" t="s">
        <v>45</v>
      </c>
      <c r="D30" s="100"/>
      <c r="E30" s="137">
        <f>E16+E20+E25+E29</f>
        <v>27403989</v>
      </c>
      <c r="F30" s="137">
        <f>F16+F20+F25+F29+F19</f>
        <v>19933343</v>
      </c>
    </row>
    <row r="31" spans="1:7">
      <c r="A31" s="84"/>
      <c r="B31" s="115" t="s">
        <v>268</v>
      </c>
      <c r="C31" s="116" t="s">
        <v>49</v>
      </c>
      <c r="D31" s="98"/>
      <c r="E31" s="136"/>
      <c r="F31" s="133">
        <v>3662484</v>
      </c>
    </row>
    <row r="32" spans="1:7">
      <c r="A32" s="84"/>
      <c r="B32" s="115" t="s">
        <v>269</v>
      </c>
      <c r="C32" s="116"/>
      <c r="D32" s="98"/>
      <c r="E32" s="136"/>
      <c r="F32" s="133">
        <f>F30+F31</f>
        <v>23595827</v>
      </c>
      <c r="G32" s="174"/>
    </row>
    <row r="33" spans="1:6" s="74" customFormat="1">
      <c r="A33" s="89"/>
      <c r="B33" s="89" t="s">
        <v>46</v>
      </c>
      <c r="C33" s="90"/>
      <c r="D33" s="100"/>
      <c r="E33" s="136"/>
      <c r="F33" s="138"/>
    </row>
    <row r="34" spans="1:6" s="74" customFormat="1">
      <c r="A34" s="101" t="s">
        <v>47</v>
      </c>
      <c r="B34" s="101" t="s">
        <v>48</v>
      </c>
      <c r="C34" s="142" t="s">
        <v>52</v>
      </c>
      <c r="D34" s="100"/>
      <c r="E34" s="136">
        <f>'детализация расходов'!C67</f>
        <v>15188004</v>
      </c>
      <c r="F34" s="138">
        <f>'детализация расходов'!E67</f>
        <v>12242360</v>
      </c>
    </row>
    <row r="35" spans="1:6" s="72" customFormat="1">
      <c r="A35" s="101" t="s">
        <v>50</v>
      </c>
      <c r="B35" s="92" t="s">
        <v>51</v>
      </c>
      <c r="C35" s="116" t="s">
        <v>55</v>
      </c>
      <c r="D35" s="98"/>
      <c r="E35" s="136">
        <f>'детализация расходов'!C85</f>
        <v>3956280</v>
      </c>
      <c r="F35" s="133">
        <f>'детализация расходов'!E85</f>
        <v>3535248</v>
      </c>
    </row>
    <row r="36" spans="1:6" s="72" customFormat="1">
      <c r="A36" s="101" t="s">
        <v>53</v>
      </c>
      <c r="B36" s="92" t="s">
        <v>54</v>
      </c>
      <c r="C36" s="116" t="s">
        <v>57</v>
      </c>
      <c r="D36" s="98"/>
      <c r="E36" s="136">
        <f>'детализация расходов'!C107</f>
        <v>8537000</v>
      </c>
      <c r="F36" s="133">
        <f>'детализация расходов'!E107</f>
        <v>7063534</v>
      </c>
    </row>
    <row r="37" spans="1:6" s="72" customFormat="1">
      <c r="A37" s="92"/>
      <c r="B37" s="101" t="s">
        <v>56</v>
      </c>
      <c r="C37" s="142" t="s">
        <v>96</v>
      </c>
      <c r="D37" s="102"/>
      <c r="E37" s="137">
        <f>'детализация расходов'!C109</f>
        <v>27681284</v>
      </c>
      <c r="F37" s="133">
        <f>F34+F35+F36</f>
        <v>22841142</v>
      </c>
    </row>
    <row r="38" spans="1:6" s="72" customFormat="1">
      <c r="A38" s="78"/>
      <c r="B38" s="103"/>
      <c r="C38" s="103"/>
      <c r="D38" s="103"/>
      <c r="E38" s="143"/>
      <c r="F38" s="139"/>
    </row>
    <row r="39" spans="1:6">
      <c r="A39" s="75"/>
      <c r="B39" s="75" t="s">
        <v>58</v>
      </c>
      <c r="C39" s="75"/>
      <c r="D39" s="104"/>
      <c r="F39" s="140"/>
    </row>
    <row r="40" spans="1:6">
      <c r="B40" s="61" t="s">
        <v>59</v>
      </c>
      <c r="C40" s="61"/>
      <c r="D40" s="61"/>
      <c r="E40" s="147"/>
      <c r="F40" s="134">
        <v>52600</v>
      </c>
    </row>
    <row r="41" spans="1:6">
      <c r="B41" s="61" t="s">
        <v>60</v>
      </c>
      <c r="C41" s="61"/>
      <c r="D41" s="61"/>
      <c r="E41" s="147"/>
      <c r="F41" s="134">
        <v>400000</v>
      </c>
    </row>
    <row r="42" spans="1:6">
      <c r="B42" s="61" t="s">
        <v>61</v>
      </c>
      <c r="C42" s="61"/>
      <c r="D42" s="61"/>
      <c r="E42" s="147"/>
      <c r="F42" s="134">
        <v>3529</v>
      </c>
    </row>
    <row r="43" spans="1:6">
      <c r="B43" s="61" t="s">
        <v>62</v>
      </c>
      <c r="C43" s="61"/>
      <c r="D43" s="61"/>
      <c r="E43" s="147"/>
      <c r="F43" s="134">
        <v>250000</v>
      </c>
    </row>
    <row r="44" spans="1:6" s="113" customFormat="1" ht="18.75">
      <c r="B44" s="112" t="s">
        <v>267</v>
      </c>
      <c r="C44" s="112"/>
      <c r="D44" s="112"/>
      <c r="E44" s="141"/>
      <c r="F44" s="141">
        <f>SUM(F40:F43)</f>
        <v>706129</v>
      </c>
    </row>
  </sheetData>
  <mergeCells count="8">
    <mergeCell ref="F5:F7"/>
    <mergeCell ref="F21:F24"/>
    <mergeCell ref="A2:E2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topLeftCell="A124" workbookViewId="0">
      <selection activeCell="E140" sqref="E140"/>
    </sheetView>
  </sheetViews>
  <sheetFormatPr defaultColWidth="9" defaultRowHeight="18.75"/>
  <cols>
    <col min="1" max="1" width="12.42578125" style="2" customWidth="1"/>
    <col min="2" max="2" width="103.7109375" customWidth="1"/>
    <col min="3" max="3" width="19.42578125" style="3" customWidth="1"/>
    <col min="4" max="4" width="19.7109375" style="4" customWidth="1"/>
    <col min="5" max="5" width="17.7109375" style="122" customWidth="1"/>
    <col min="6" max="6" width="19.85546875" style="5" customWidth="1"/>
  </cols>
  <sheetData>
    <row r="1" spans="1:6" ht="83.25" customHeight="1">
      <c r="A1" s="6"/>
      <c r="B1" s="150" t="s">
        <v>275</v>
      </c>
      <c r="C1" s="7"/>
    </row>
    <row r="2" spans="1:6" ht="76.5" customHeight="1">
      <c r="A2" s="170" t="s">
        <v>63</v>
      </c>
      <c r="B2" s="172" t="s">
        <v>64</v>
      </c>
      <c r="C2" s="167" t="s">
        <v>65</v>
      </c>
      <c r="D2" s="168"/>
      <c r="E2" s="169" t="s">
        <v>66</v>
      </c>
      <c r="F2" s="169"/>
    </row>
    <row r="3" spans="1:6" ht="73.5" customHeight="1" thickBot="1">
      <c r="A3" s="171"/>
      <c r="B3" s="173"/>
      <c r="C3" s="8" t="s">
        <v>67</v>
      </c>
      <c r="D3" s="106" t="s">
        <v>68</v>
      </c>
      <c r="E3" s="123" t="s">
        <v>69</v>
      </c>
      <c r="F3" s="117" t="s">
        <v>68</v>
      </c>
    </row>
    <row r="4" spans="1:6" s="1" customFormat="1" ht="18.75" customHeight="1" thickBot="1">
      <c r="A4" s="9" t="s">
        <v>70</v>
      </c>
      <c r="B4" s="10">
        <v>2</v>
      </c>
      <c r="C4" s="8">
        <v>3</v>
      </c>
      <c r="D4" s="106">
        <v>4</v>
      </c>
      <c r="E4" s="124">
        <v>5</v>
      </c>
      <c r="F4" s="119">
        <v>6</v>
      </c>
    </row>
    <row r="5" spans="1:6" ht="21">
      <c r="A5" s="11" t="s">
        <v>7</v>
      </c>
      <c r="B5" s="12" t="s">
        <v>71</v>
      </c>
      <c r="C5" s="13"/>
      <c r="D5" s="107"/>
      <c r="E5" s="125"/>
      <c r="F5" s="118"/>
    </row>
    <row r="6" spans="1:6" ht="21">
      <c r="A6" s="14" t="s">
        <v>9</v>
      </c>
      <c r="B6" s="15" t="s">
        <v>72</v>
      </c>
      <c r="C6" s="16"/>
      <c r="D6" s="108"/>
      <c r="E6" s="120"/>
      <c r="F6" s="111"/>
    </row>
    <row r="7" spans="1:6" ht="21">
      <c r="A7" s="17" t="s">
        <v>11</v>
      </c>
      <c r="B7" s="18" t="s">
        <v>73</v>
      </c>
      <c r="C7" s="16">
        <v>9440</v>
      </c>
      <c r="D7" s="108"/>
      <c r="E7" s="120">
        <v>8107</v>
      </c>
      <c r="F7" s="111"/>
    </row>
    <row r="8" spans="1:6" ht="21">
      <c r="A8" s="17" t="s">
        <v>13</v>
      </c>
      <c r="B8" s="18" t="s">
        <v>74</v>
      </c>
      <c r="C8" s="16">
        <v>1800000</v>
      </c>
      <c r="D8" s="108"/>
      <c r="E8" s="120">
        <v>63655</v>
      </c>
      <c r="F8" s="111"/>
    </row>
    <row r="9" spans="1:6" ht="21">
      <c r="A9" s="17" t="s">
        <v>15</v>
      </c>
      <c r="B9" s="18" t="s">
        <v>75</v>
      </c>
      <c r="C9" s="16">
        <v>1300000</v>
      </c>
      <c r="D9" s="108"/>
      <c r="E9" s="120"/>
      <c r="F9" s="111"/>
    </row>
    <row r="10" spans="1:6" ht="21">
      <c r="A10" s="17" t="s">
        <v>18</v>
      </c>
      <c r="B10" s="18" t="s">
        <v>76</v>
      </c>
      <c r="C10" s="16">
        <v>100000</v>
      </c>
      <c r="D10" s="108"/>
      <c r="E10" s="120"/>
      <c r="F10" s="111"/>
    </row>
    <row r="11" spans="1:6" ht="21">
      <c r="A11" s="17" t="s">
        <v>77</v>
      </c>
      <c r="B11" s="18" t="s">
        <v>78</v>
      </c>
      <c r="C11" s="16">
        <v>716958</v>
      </c>
      <c r="D11" s="108"/>
      <c r="E11" s="120">
        <v>800000</v>
      </c>
      <c r="F11" s="111"/>
    </row>
    <row r="12" spans="1:6" ht="21">
      <c r="A12" s="17" t="s">
        <v>22</v>
      </c>
      <c r="B12" s="18" t="s">
        <v>79</v>
      </c>
      <c r="C12" s="16">
        <v>89640</v>
      </c>
      <c r="D12" s="108"/>
      <c r="E12" s="120">
        <v>86272</v>
      </c>
      <c r="F12" s="111"/>
    </row>
    <row r="13" spans="1:6" ht="21">
      <c r="A13" s="17"/>
      <c r="B13" s="19" t="s">
        <v>80</v>
      </c>
      <c r="C13" s="16"/>
      <c r="D13" s="108"/>
      <c r="E13" s="120">
        <v>424559</v>
      </c>
      <c r="F13" s="111"/>
    </row>
    <row r="14" spans="1:6" ht="21">
      <c r="A14" s="14" t="s">
        <v>24</v>
      </c>
      <c r="B14" s="20" t="s">
        <v>81</v>
      </c>
      <c r="C14" s="21">
        <f>SUM(C7:C12)</f>
        <v>4016038</v>
      </c>
      <c r="D14" s="108">
        <f>C14/C122</f>
        <v>5737.1971428571433</v>
      </c>
      <c r="E14" s="121">
        <f>SUM(E5:E13)</f>
        <v>1382593</v>
      </c>
      <c r="F14" s="111">
        <f>E14/C122</f>
        <v>1975.1328571428571</v>
      </c>
    </row>
    <row r="15" spans="1:6" ht="21">
      <c r="A15" s="22"/>
      <c r="B15" s="23"/>
      <c r="C15" s="24"/>
      <c r="D15" s="108"/>
      <c r="E15" s="120"/>
      <c r="F15" s="111"/>
    </row>
    <row r="16" spans="1:6" ht="21">
      <c r="A16" s="17" t="s">
        <v>26</v>
      </c>
      <c r="B16" s="15" t="s">
        <v>82</v>
      </c>
      <c r="C16" s="16"/>
      <c r="D16" s="108"/>
      <c r="E16" s="120"/>
      <c r="F16" s="111"/>
    </row>
    <row r="17" spans="1:6" ht="21">
      <c r="A17" s="17" t="s">
        <v>28</v>
      </c>
      <c r="B17" s="25" t="s">
        <v>83</v>
      </c>
      <c r="C17" s="16">
        <v>162240</v>
      </c>
      <c r="D17" s="108"/>
      <c r="E17" s="120">
        <v>162240</v>
      </c>
      <c r="F17" s="111"/>
    </row>
    <row r="18" spans="1:6" ht="21">
      <c r="A18" s="17" t="s">
        <v>30</v>
      </c>
      <c r="B18" s="18" t="s">
        <v>84</v>
      </c>
      <c r="C18" s="16">
        <v>9226</v>
      </c>
      <c r="D18" s="108"/>
      <c r="E18" s="120">
        <v>6481</v>
      </c>
      <c r="F18" s="111"/>
    </row>
    <row r="19" spans="1:6" ht="38.25">
      <c r="A19" s="17" t="s">
        <v>32</v>
      </c>
      <c r="B19" s="26" t="s">
        <v>85</v>
      </c>
      <c r="C19" s="16">
        <v>2554</v>
      </c>
      <c r="D19" s="108"/>
      <c r="E19" s="120">
        <v>1799</v>
      </c>
      <c r="F19" s="111"/>
    </row>
    <row r="20" spans="1:6" ht="21">
      <c r="A20" s="17" t="s">
        <v>35</v>
      </c>
      <c r="B20" s="18" t="s">
        <v>86</v>
      </c>
      <c r="C20" s="16">
        <v>1442525</v>
      </c>
      <c r="D20" s="108"/>
      <c r="E20" s="120">
        <f>1689331-E73</f>
        <v>1138490</v>
      </c>
      <c r="F20" s="111"/>
    </row>
    <row r="21" spans="1:6" ht="21">
      <c r="A21" s="17" t="s">
        <v>37</v>
      </c>
      <c r="B21" s="18" t="s">
        <v>87</v>
      </c>
      <c r="C21" s="16">
        <v>150000</v>
      </c>
      <c r="D21" s="108"/>
      <c r="E21" s="120">
        <f>297800+40897</f>
        <v>338697</v>
      </c>
      <c r="F21" s="111"/>
    </row>
    <row r="22" spans="1:6" ht="21">
      <c r="A22" s="17" t="s">
        <v>39</v>
      </c>
      <c r="B22" s="18" t="s">
        <v>88</v>
      </c>
      <c r="C22" s="16">
        <v>455000</v>
      </c>
      <c r="D22" s="108"/>
      <c r="E22" s="120">
        <f>321980+35400</f>
        <v>357380</v>
      </c>
      <c r="F22" s="111"/>
    </row>
    <row r="23" spans="1:6" ht="21">
      <c r="A23" s="17" t="s">
        <v>41</v>
      </c>
      <c r="B23" s="18" t="s">
        <v>89</v>
      </c>
      <c r="C23" s="16">
        <v>4776574</v>
      </c>
      <c r="D23" s="108"/>
      <c r="E23" s="120">
        <f>6271853-E76</f>
        <v>4447877</v>
      </c>
      <c r="F23" s="111"/>
    </row>
    <row r="24" spans="1:6" ht="21">
      <c r="A24" s="17" t="s">
        <v>43</v>
      </c>
      <c r="B24" s="18" t="s">
        <v>90</v>
      </c>
      <c r="C24" s="16">
        <v>96944</v>
      </c>
      <c r="D24" s="108"/>
      <c r="E24" s="120">
        <v>29346</v>
      </c>
      <c r="F24" s="111"/>
    </row>
    <row r="25" spans="1:6" ht="21">
      <c r="A25" s="17" t="s">
        <v>45</v>
      </c>
      <c r="B25" s="18" t="s">
        <v>91</v>
      </c>
      <c r="C25" s="16">
        <v>100000</v>
      </c>
      <c r="D25" s="108"/>
      <c r="E25" s="120">
        <v>100000</v>
      </c>
      <c r="F25" s="111"/>
    </row>
    <row r="26" spans="1:6" ht="21">
      <c r="A26" s="17" t="s">
        <v>49</v>
      </c>
      <c r="B26" s="18" t="s">
        <v>92</v>
      </c>
      <c r="C26" s="16">
        <v>74520</v>
      </c>
      <c r="D26" s="108"/>
      <c r="E26" s="120">
        <v>53651</v>
      </c>
      <c r="F26" s="111"/>
    </row>
    <row r="27" spans="1:6" ht="21">
      <c r="A27" s="17" t="s">
        <v>52</v>
      </c>
      <c r="B27" s="18" t="s">
        <v>93</v>
      </c>
      <c r="C27" s="16">
        <v>100000</v>
      </c>
      <c r="D27" s="108"/>
      <c r="E27" s="120">
        <v>84971</v>
      </c>
      <c r="F27" s="111"/>
    </row>
    <row r="28" spans="1:6" ht="38.25">
      <c r="A28" s="17" t="s">
        <v>55</v>
      </c>
      <c r="B28" s="26" t="s">
        <v>94</v>
      </c>
      <c r="C28" s="16">
        <v>62000</v>
      </c>
      <c r="D28" s="108"/>
      <c r="E28" s="120">
        <v>11579</v>
      </c>
      <c r="F28" s="111"/>
    </row>
    <row r="29" spans="1:6" ht="21">
      <c r="A29" s="17" t="s">
        <v>57</v>
      </c>
      <c r="B29" s="18" t="s">
        <v>95</v>
      </c>
      <c r="C29" s="16">
        <v>28750</v>
      </c>
      <c r="D29" s="108"/>
      <c r="E29" s="120">
        <v>28374</v>
      </c>
      <c r="F29" s="111"/>
    </row>
    <row r="30" spans="1:6" ht="38.25">
      <c r="A30" s="17" t="s">
        <v>96</v>
      </c>
      <c r="B30" s="26" t="s">
        <v>97</v>
      </c>
      <c r="C30" s="16">
        <v>5000</v>
      </c>
      <c r="D30" s="108"/>
      <c r="E30" s="120"/>
      <c r="F30" s="111"/>
    </row>
    <row r="31" spans="1:6" ht="21">
      <c r="A31" s="17" t="s">
        <v>98</v>
      </c>
      <c r="B31" s="18" t="s">
        <v>99</v>
      </c>
      <c r="C31" s="16">
        <v>6000</v>
      </c>
      <c r="D31" s="108"/>
      <c r="E31" s="120">
        <v>4557</v>
      </c>
      <c r="F31" s="111"/>
    </row>
    <row r="32" spans="1:6" ht="21">
      <c r="A32" s="17" t="s">
        <v>100</v>
      </c>
      <c r="B32" s="25" t="s">
        <v>101</v>
      </c>
      <c r="C32" s="16">
        <v>21600</v>
      </c>
      <c r="D32" s="108"/>
      <c r="E32" s="120">
        <v>162865</v>
      </c>
      <c r="F32" s="111"/>
    </row>
    <row r="33" spans="1:6" ht="21">
      <c r="A33" s="17" t="s">
        <v>102</v>
      </c>
      <c r="B33" s="25" t="s">
        <v>103</v>
      </c>
      <c r="C33" s="16">
        <v>120000</v>
      </c>
      <c r="D33" s="108"/>
      <c r="E33" s="120">
        <v>77934</v>
      </c>
      <c r="F33" s="111"/>
    </row>
    <row r="34" spans="1:6" ht="21">
      <c r="A34" s="17" t="s">
        <v>104</v>
      </c>
      <c r="B34" s="18" t="s">
        <v>105</v>
      </c>
      <c r="C34" s="16">
        <v>22000</v>
      </c>
      <c r="D34" s="108"/>
      <c r="E34" s="120"/>
      <c r="F34" s="111"/>
    </row>
    <row r="35" spans="1:6" ht="21">
      <c r="A35" s="17" t="s">
        <v>106</v>
      </c>
      <c r="B35" s="18" t="s">
        <v>107</v>
      </c>
      <c r="C35" s="16">
        <v>144000</v>
      </c>
      <c r="D35" s="108"/>
      <c r="E35" s="120">
        <f>36079+35210+1530+46192</f>
        <v>119011</v>
      </c>
      <c r="F35" s="111"/>
    </row>
    <row r="36" spans="1:6" ht="21">
      <c r="A36" s="17" t="s">
        <v>108</v>
      </c>
      <c r="B36" s="18" t="s">
        <v>109</v>
      </c>
      <c r="C36" s="16">
        <v>245000</v>
      </c>
      <c r="D36" s="108"/>
      <c r="E36" s="120">
        <v>245000</v>
      </c>
      <c r="F36" s="111"/>
    </row>
    <row r="37" spans="1:6" ht="21">
      <c r="A37" s="17" t="s">
        <v>110</v>
      </c>
      <c r="B37" s="18" t="s">
        <v>111</v>
      </c>
      <c r="C37" s="16">
        <v>2670</v>
      </c>
      <c r="D37" s="108"/>
      <c r="E37" s="120">
        <v>2670</v>
      </c>
      <c r="F37" s="111"/>
    </row>
    <row r="38" spans="1:6" ht="21">
      <c r="A38" s="17" t="s">
        <v>112</v>
      </c>
      <c r="B38" s="18" t="s">
        <v>113</v>
      </c>
      <c r="C38" s="16">
        <v>21000</v>
      </c>
      <c r="D38" s="108"/>
      <c r="E38" s="120">
        <v>22550</v>
      </c>
      <c r="F38" s="111"/>
    </row>
    <row r="39" spans="1:6" ht="21">
      <c r="A39" s="17" t="s">
        <v>114</v>
      </c>
      <c r="B39" s="18" t="s">
        <v>115</v>
      </c>
      <c r="C39" s="16">
        <v>850000</v>
      </c>
      <c r="D39" s="108"/>
      <c r="E39" s="120">
        <v>854570</v>
      </c>
      <c r="F39" s="111"/>
    </row>
    <row r="40" spans="1:6" ht="21">
      <c r="A40" s="17" t="s">
        <v>116</v>
      </c>
      <c r="B40" s="26" t="s">
        <v>117</v>
      </c>
      <c r="C40" s="16">
        <v>10000</v>
      </c>
      <c r="D40" s="108"/>
      <c r="E40" s="120"/>
      <c r="F40" s="111"/>
    </row>
    <row r="41" spans="1:6" ht="21">
      <c r="A41" s="17" t="s">
        <v>118</v>
      </c>
      <c r="B41" s="18" t="s">
        <v>119</v>
      </c>
      <c r="C41" s="16">
        <v>516996</v>
      </c>
      <c r="D41" s="108"/>
      <c r="E41" s="120">
        <v>516996</v>
      </c>
      <c r="F41" s="111"/>
    </row>
    <row r="42" spans="1:6" ht="21">
      <c r="A42" s="17" t="s">
        <v>120</v>
      </c>
      <c r="B42" s="18" t="s">
        <v>121</v>
      </c>
      <c r="C42" s="16">
        <v>180000</v>
      </c>
      <c r="D42" s="108"/>
      <c r="E42" s="120">
        <v>180000</v>
      </c>
      <c r="F42" s="111"/>
    </row>
    <row r="43" spans="1:6" ht="21">
      <c r="A43" s="17" t="s">
        <v>122</v>
      </c>
      <c r="B43" s="18" t="s">
        <v>123</v>
      </c>
      <c r="C43" s="16">
        <v>54000</v>
      </c>
      <c r="D43" s="108"/>
      <c r="E43" s="120">
        <v>123351</v>
      </c>
      <c r="F43" s="111"/>
    </row>
    <row r="44" spans="1:6" ht="21">
      <c r="A44" s="17"/>
      <c r="B44" s="19" t="s">
        <v>124</v>
      </c>
      <c r="C44" s="16"/>
      <c r="D44" s="108"/>
      <c r="E44" s="120">
        <f>22946+2000+2200</f>
        <v>27146</v>
      </c>
      <c r="F44" s="111"/>
    </row>
    <row r="45" spans="1:6" ht="21">
      <c r="A45" s="17"/>
      <c r="B45" s="19" t="s">
        <v>125</v>
      </c>
      <c r="C45" s="16"/>
      <c r="D45" s="108"/>
      <c r="E45" s="120">
        <f>376463+18750+22240</f>
        <v>417453</v>
      </c>
      <c r="F45" s="111"/>
    </row>
    <row r="46" spans="1:6" ht="21">
      <c r="A46" s="17"/>
      <c r="B46" s="19" t="s">
        <v>126</v>
      </c>
      <c r="C46" s="16"/>
      <c r="D46" s="108"/>
      <c r="E46" s="120">
        <v>15974</v>
      </c>
      <c r="F46" s="111"/>
    </row>
    <row r="47" spans="1:6" ht="21">
      <c r="A47" s="17"/>
      <c r="B47" s="19" t="s">
        <v>127</v>
      </c>
      <c r="C47" s="16"/>
      <c r="D47" s="108"/>
      <c r="E47" s="120">
        <v>118000</v>
      </c>
      <c r="F47" s="111"/>
    </row>
    <row r="48" spans="1:6" ht="21">
      <c r="A48" s="14" t="s">
        <v>128</v>
      </c>
      <c r="B48" s="20" t="s">
        <v>129</v>
      </c>
      <c r="C48" s="21">
        <f>SUM(C17:C43)</f>
        <v>9658599</v>
      </c>
      <c r="D48" s="108">
        <f>C48/C122</f>
        <v>13797.998571428572</v>
      </c>
      <c r="E48" s="121">
        <f>SUM(E17:E47)</f>
        <v>9648962</v>
      </c>
      <c r="F48" s="114">
        <f>E48/C122</f>
        <v>13784.231428571429</v>
      </c>
    </row>
    <row r="49" spans="1:6" ht="21">
      <c r="A49" s="17" t="s">
        <v>130</v>
      </c>
      <c r="B49" s="15" t="s">
        <v>131</v>
      </c>
      <c r="C49" s="16"/>
      <c r="D49" s="108"/>
      <c r="E49" s="120"/>
      <c r="F49" s="111"/>
    </row>
    <row r="50" spans="1:6" ht="21">
      <c r="A50" s="17" t="s">
        <v>132</v>
      </c>
      <c r="B50" s="18" t="s">
        <v>133</v>
      </c>
      <c r="C50" s="16">
        <v>32200</v>
      </c>
      <c r="D50" s="108"/>
      <c r="E50" s="120"/>
      <c r="F50" s="111"/>
    </row>
    <row r="51" spans="1:6" ht="21">
      <c r="A51" s="17" t="s">
        <v>134</v>
      </c>
      <c r="B51" s="18" t="s">
        <v>135</v>
      </c>
      <c r="C51" s="16">
        <v>2300</v>
      </c>
      <c r="D51" s="108"/>
      <c r="E51" s="120"/>
      <c r="F51" s="111"/>
    </row>
    <row r="52" spans="1:6" ht="37.5">
      <c r="A52" s="2" t="s">
        <v>136</v>
      </c>
      <c r="B52" s="27" t="s">
        <v>137</v>
      </c>
      <c r="C52" s="16">
        <v>93000</v>
      </c>
      <c r="D52" s="108"/>
      <c r="E52" s="120"/>
      <c r="F52" s="111"/>
    </row>
    <row r="53" spans="1:6" ht="21">
      <c r="A53" s="17" t="s">
        <v>138</v>
      </c>
      <c r="B53" s="18" t="s">
        <v>139</v>
      </c>
      <c r="C53" s="16">
        <v>15000</v>
      </c>
      <c r="D53" s="108"/>
      <c r="E53" s="120"/>
      <c r="F53" s="111"/>
    </row>
    <row r="54" spans="1:6" ht="21">
      <c r="A54" s="17" t="s">
        <v>140</v>
      </c>
      <c r="B54" s="18" t="s">
        <v>141</v>
      </c>
      <c r="C54" s="16">
        <v>23000</v>
      </c>
      <c r="D54" s="108"/>
      <c r="E54" s="120">
        <v>9400</v>
      </c>
      <c r="F54" s="111"/>
    </row>
    <row r="55" spans="1:6" ht="21">
      <c r="A55" s="14" t="s">
        <v>142</v>
      </c>
      <c r="B55" s="20" t="s">
        <v>143</v>
      </c>
      <c r="C55" s="21">
        <f>SUM(C50:C54)</f>
        <v>165500</v>
      </c>
      <c r="D55" s="108"/>
      <c r="E55" s="121">
        <f>SUM(E50:E54)</f>
        <v>9400</v>
      </c>
      <c r="F55" s="111"/>
    </row>
    <row r="56" spans="1:6" ht="21">
      <c r="A56" s="14" t="s">
        <v>144</v>
      </c>
      <c r="B56" s="15" t="s">
        <v>145</v>
      </c>
      <c r="C56" s="16"/>
      <c r="D56" s="108"/>
      <c r="E56" s="120"/>
      <c r="F56" s="111"/>
    </row>
    <row r="57" spans="1:6" ht="21">
      <c r="A57" s="17" t="s">
        <v>146</v>
      </c>
      <c r="B57" s="18" t="s">
        <v>147</v>
      </c>
      <c r="C57" s="16">
        <v>41492</v>
      </c>
      <c r="D57" s="108"/>
      <c r="E57" s="120">
        <v>83593</v>
      </c>
      <c r="F57" s="111"/>
    </row>
    <row r="58" spans="1:6" ht="21">
      <c r="A58" s="17" t="s">
        <v>148</v>
      </c>
      <c r="B58" s="18" t="s">
        <v>149</v>
      </c>
      <c r="C58" s="16">
        <v>22375</v>
      </c>
      <c r="D58" s="108"/>
      <c r="E58" s="120">
        <v>15686</v>
      </c>
      <c r="F58" s="111"/>
    </row>
    <row r="59" spans="1:6" ht="21">
      <c r="A59" s="17" t="s">
        <v>150</v>
      </c>
      <c r="B59" s="18" t="s">
        <v>151</v>
      </c>
      <c r="C59" s="16">
        <v>50000</v>
      </c>
      <c r="D59" s="108"/>
      <c r="E59" s="120">
        <v>187310</v>
      </c>
      <c r="F59" s="111"/>
    </row>
    <row r="60" spans="1:6" ht="21">
      <c r="A60" s="17"/>
      <c r="B60" s="19" t="s">
        <v>152</v>
      </c>
      <c r="C60" s="16"/>
      <c r="D60" s="108"/>
      <c r="E60" s="120">
        <v>3149</v>
      </c>
      <c r="F60" s="111"/>
    </row>
    <row r="61" spans="1:6" ht="21">
      <c r="A61" s="14" t="s">
        <v>153</v>
      </c>
      <c r="B61" s="20" t="s">
        <v>81</v>
      </c>
      <c r="C61" s="21">
        <f>SUM(C57:C59)</f>
        <v>113867</v>
      </c>
      <c r="D61" s="108"/>
      <c r="E61" s="121">
        <f>SUM(E57:E60)</f>
        <v>289738</v>
      </c>
      <c r="F61" s="111"/>
    </row>
    <row r="62" spans="1:6" ht="21">
      <c r="A62" s="22"/>
      <c r="B62" s="28"/>
      <c r="C62" s="29"/>
      <c r="D62" s="108"/>
      <c r="E62" s="120"/>
      <c r="F62" s="111"/>
    </row>
    <row r="63" spans="1:6" ht="21">
      <c r="A63" s="14" t="s">
        <v>154</v>
      </c>
      <c r="B63" s="15" t="s">
        <v>155</v>
      </c>
      <c r="C63" s="21"/>
      <c r="D63" s="108"/>
      <c r="E63" s="120"/>
      <c r="F63" s="111"/>
    </row>
    <row r="64" spans="1:6" ht="38.25">
      <c r="A64" s="17" t="s">
        <v>156</v>
      </c>
      <c r="B64" s="26" t="s">
        <v>157</v>
      </c>
      <c r="C64" s="16">
        <v>1234000</v>
      </c>
      <c r="D64" s="108"/>
      <c r="E64" s="120">
        <v>911667</v>
      </c>
      <c r="F64" s="111"/>
    </row>
    <row r="65" spans="1:6" ht="21">
      <c r="A65" s="14" t="s">
        <v>158</v>
      </c>
      <c r="B65" s="20" t="s">
        <v>159</v>
      </c>
      <c r="C65" s="21">
        <f>SUM(C64:C64)</f>
        <v>1234000</v>
      </c>
      <c r="D65" s="108"/>
      <c r="E65" s="121">
        <f>E64</f>
        <v>911667</v>
      </c>
      <c r="F65" s="111"/>
    </row>
    <row r="66" spans="1:6" ht="21">
      <c r="A66" s="22"/>
      <c r="B66" s="28"/>
      <c r="C66" s="29"/>
      <c r="D66" s="108"/>
      <c r="E66" s="120"/>
      <c r="F66" s="111"/>
    </row>
    <row r="67" spans="1:6" ht="21">
      <c r="A67" s="22" t="s">
        <v>160</v>
      </c>
      <c r="B67" s="28" t="s">
        <v>161</v>
      </c>
      <c r="C67" s="30">
        <f>C14+C48+C55+C61+C65</f>
        <v>15188004</v>
      </c>
      <c r="D67" s="108">
        <f>C67/C122</f>
        <v>21697.14857142857</v>
      </c>
      <c r="E67" s="121">
        <f>E14+E48+E55+E61+E65</f>
        <v>12242360</v>
      </c>
      <c r="F67" s="114">
        <f>E67/C122</f>
        <v>17489.085714285713</v>
      </c>
    </row>
    <row r="68" spans="1:6" ht="21">
      <c r="A68" s="22"/>
      <c r="B68" s="28"/>
      <c r="C68" s="29"/>
      <c r="D68" s="108"/>
      <c r="E68" s="120"/>
      <c r="F68" s="111"/>
    </row>
    <row r="69" spans="1:6" ht="21">
      <c r="A69" s="22" t="s">
        <v>162</v>
      </c>
      <c r="B69" s="12" t="s">
        <v>163</v>
      </c>
      <c r="C69" s="24"/>
      <c r="D69" s="108"/>
      <c r="E69" s="120"/>
      <c r="F69" s="111"/>
    </row>
    <row r="70" spans="1:6" ht="21">
      <c r="A70" s="17" t="s">
        <v>164</v>
      </c>
      <c r="B70" s="18" t="s">
        <v>165</v>
      </c>
      <c r="C70" s="16">
        <v>30680</v>
      </c>
      <c r="D70" s="108"/>
      <c r="E70" s="120">
        <v>33785</v>
      </c>
      <c r="F70" s="111"/>
    </row>
    <row r="71" spans="1:6" ht="21">
      <c r="A71" s="17" t="s">
        <v>166</v>
      </c>
      <c r="B71" s="18" t="s">
        <v>167</v>
      </c>
      <c r="C71" s="16">
        <v>23516</v>
      </c>
      <c r="D71" s="108"/>
      <c r="E71" s="120">
        <v>19215</v>
      </c>
      <c r="F71" s="111"/>
    </row>
    <row r="72" spans="1:6" ht="21">
      <c r="A72" s="17" t="s">
        <v>168</v>
      </c>
      <c r="B72" s="18" t="s">
        <v>169</v>
      </c>
      <c r="C72" s="16">
        <v>145000</v>
      </c>
      <c r="D72" s="108"/>
      <c r="E72" s="120">
        <v>115942</v>
      </c>
      <c r="F72" s="111"/>
    </row>
    <row r="73" spans="1:6" ht="21">
      <c r="A73" s="17" t="s">
        <v>170</v>
      </c>
      <c r="B73" s="18" t="s">
        <v>171</v>
      </c>
      <c r="C73" s="16">
        <v>594908</v>
      </c>
      <c r="D73" s="108"/>
      <c r="E73" s="120">
        <v>550841</v>
      </c>
      <c r="F73" s="111"/>
    </row>
    <row r="74" spans="1:6" ht="21">
      <c r="A74" s="17" t="s">
        <v>172</v>
      </c>
      <c r="B74" s="18" t="s">
        <v>173</v>
      </c>
      <c r="C74" s="16">
        <v>30000</v>
      </c>
      <c r="D74" s="108"/>
      <c r="E74" s="120">
        <v>40900</v>
      </c>
      <c r="F74" s="111"/>
    </row>
    <row r="75" spans="1:6" ht="21">
      <c r="A75" s="17" t="s">
        <v>174</v>
      </c>
      <c r="B75" s="18" t="s">
        <v>175</v>
      </c>
      <c r="C75" s="16">
        <v>14674</v>
      </c>
      <c r="D75" s="108"/>
      <c r="E75" s="120">
        <v>12400</v>
      </c>
      <c r="F75" s="111"/>
    </row>
    <row r="76" spans="1:6" ht="21">
      <c r="A76" s="17" t="s">
        <v>176</v>
      </c>
      <c r="B76" s="18" t="s">
        <v>177</v>
      </c>
      <c r="C76" s="16">
        <v>1969894</v>
      </c>
      <c r="D76" s="108"/>
      <c r="E76" s="120">
        <v>1823976</v>
      </c>
      <c r="F76" s="111"/>
    </row>
    <row r="77" spans="1:6" ht="21">
      <c r="A77" s="17" t="s">
        <v>178</v>
      </c>
      <c r="B77" s="18" t="s">
        <v>179</v>
      </c>
      <c r="C77" s="16">
        <v>72000</v>
      </c>
      <c r="D77" s="108"/>
      <c r="E77" s="120">
        <v>78000</v>
      </c>
      <c r="F77" s="111"/>
    </row>
    <row r="78" spans="1:6" ht="21">
      <c r="A78" s="17" t="s">
        <v>180</v>
      </c>
      <c r="B78" s="18" t="s">
        <v>181</v>
      </c>
      <c r="C78" s="16">
        <v>149040</v>
      </c>
      <c r="D78" s="108"/>
      <c r="E78" s="120">
        <f>3675+21934</f>
        <v>25609</v>
      </c>
      <c r="F78" s="111"/>
    </row>
    <row r="79" spans="1:6" ht="21">
      <c r="A79" s="17" t="s">
        <v>182</v>
      </c>
      <c r="B79" s="18" t="s">
        <v>183</v>
      </c>
      <c r="C79" s="16">
        <v>147368</v>
      </c>
      <c r="D79" s="108"/>
      <c r="E79" s="120"/>
      <c r="F79" s="111"/>
    </row>
    <row r="80" spans="1:6" ht="21">
      <c r="A80" s="17" t="s">
        <v>184</v>
      </c>
      <c r="B80" s="18" t="s">
        <v>185</v>
      </c>
      <c r="C80" s="16">
        <v>154000</v>
      </c>
      <c r="D80" s="108"/>
      <c r="E80" s="120">
        <v>159000</v>
      </c>
      <c r="F80" s="111"/>
    </row>
    <row r="81" spans="1:6" ht="21">
      <c r="A81" s="17" t="s">
        <v>186</v>
      </c>
      <c r="B81" s="18" t="s">
        <v>187</v>
      </c>
      <c r="C81" s="16">
        <v>295200</v>
      </c>
      <c r="D81" s="108"/>
      <c r="E81" s="120">
        <v>295200</v>
      </c>
      <c r="F81" s="111"/>
    </row>
    <row r="82" spans="1:6" ht="21">
      <c r="A82" s="17" t="s">
        <v>188</v>
      </c>
      <c r="B82" s="18" t="s">
        <v>189</v>
      </c>
      <c r="C82" s="16">
        <v>200000</v>
      </c>
      <c r="D82" s="108"/>
      <c r="E82" s="120">
        <v>207000</v>
      </c>
      <c r="F82" s="111"/>
    </row>
    <row r="83" spans="1:6" ht="21">
      <c r="A83" s="17" t="s">
        <v>190</v>
      </c>
      <c r="B83" s="18" t="s">
        <v>191</v>
      </c>
      <c r="C83" s="16">
        <v>130000</v>
      </c>
      <c r="D83" s="108"/>
      <c r="E83" s="120">
        <v>153151</v>
      </c>
      <c r="F83" s="111"/>
    </row>
    <row r="84" spans="1:6" ht="21">
      <c r="A84" s="17"/>
      <c r="B84" s="19" t="s">
        <v>192</v>
      </c>
      <c r="C84" s="16"/>
      <c r="D84" s="108"/>
      <c r="E84" s="120">
        <f>900+19329</f>
        <v>20229</v>
      </c>
      <c r="F84" s="111"/>
    </row>
    <row r="85" spans="1:6" ht="21">
      <c r="A85" s="14" t="s">
        <v>193</v>
      </c>
      <c r="B85" s="20" t="s">
        <v>194</v>
      </c>
      <c r="C85" s="21">
        <f>SUM(C70:C83)</f>
        <v>3956280</v>
      </c>
      <c r="D85" s="108">
        <f>C85/C122</f>
        <v>5651.8285714285712</v>
      </c>
      <c r="E85" s="121">
        <f>SUM(E70:E84)</f>
        <v>3535248</v>
      </c>
      <c r="F85" s="121">
        <f>E85/C122</f>
        <v>5050.3542857142857</v>
      </c>
    </row>
    <row r="86" spans="1:6" ht="21">
      <c r="A86" s="14"/>
      <c r="B86" s="20"/>
      <c r="C86" s="21"/>
      <c r="D86" s="108"/>
      <c r="E86" s="120"/>
      <c r="F86" s="111"/>
    </row>
    <row r="87" spans="1:6" ht="38.25">
      <c r="A87" s="14" t="s">
        <v>195</v>
      </c>
      <c r="B87" s="31" t="s">
        <v>196</v>
      </c>
      <c r="C87" s="16"/>
      <c r="D87" s="108"/>
      <c r="E87" s="120"/>
      <c r="F87" s="111"/>
    </row>
    <row r="88" spans="1:6" ht="21">
      <c r="A88" s="14" t="s">
        <v>197</v>
      </c>
      <c r="B88" s="32" t="s">
        <v>198</v>
      </c>
      <c r="C88" s="16"/>
      <c r="D88" s="108"/>
      <c r="E88" s="120"/>
      <c r="F88" s="111"/>
    </row>
    <row r="89" spans="1:6" ht="21">
      <c r="A89" s="17" t="s">
        <v>199</v>
      </c>
      <c r="B89" s="26" t="s">
        <v>200</v>
      </c>
      <c r="C89" s="16">
        <v>8100</v>
      </c>
      <c r="D89" s="108"/>
      <c r="E89" s="120">
        <v>6840</v>
      </c>
      <c r="F89" s="111"/>
    </row>
    <row r="90" spans="1:6" ht="21">
      <c r="A90" s="17" t="s">
        <v>201</v>
      </c>
      <c r="B90" s="26" t="s">
        <v>202</v>
      </c>
      <c r="C90" s="16">
        <v>1330000</v>
      </c>
      <c r="D90" s="108"/>
      <c r="E90" s="120">
        <v>1040800</v>
      </c>
      <c r="F90" s="111"/>
    </row>
    <row r="91" spans="1:6" ht="21">
      <c r="A91" s="17" t="s">
        <v>203</v>
      </c>
      <c r="B91" s="26" t="s">
        <v>204</v>
      </c>
      <c r="C91" s="16">
        <v>30000</v>
      </c>
      <c r="D91" s="108"/>
      <c r="E91" s="120"/>
      <c r="F91" s="111"/>
    </row>
    <row r="92" spans="1:6" ht="38.25">
      <c r="A92" s="17" t="s">
        <v>205</v>
      </c>
      <c r="B92" s="26" t="s">
        <v>206</v>
      </c>
      <c r="C92" s="16">
        <v>400000</v>
      </c>
      <c r="D92" s="108"/>
      <c r="E92" s="120">
        <v>106700</v>
      </c>
      <c r="F92" s="111"/>
    </row>
    <row r="93" spans="1:6" ht="38.25">
      <c r="A93" s="17" t="s">
        <v>207</v>
      </c>
      <c r="B93" s="26" t="s">
        <v>208</v>
      </c>
      <c r="C93" s="16">
        <v>2170900</v>
      </c>
      <c r="D93" s="108"/>
      <c r="E93" s="120">
        <v>2585300</v>
      </c>
      <c r="F93" s="111"/>
    </row>
    <row r="94" spans="1:6" ht="21">
      <c r="A94" s="17" t="s">
        <v>209</v>
      </c>
      <c r="B94" s="26" t="s">
        <v>210</v>
      </c>
      <c r="C94" s="16">
        <v>1300000</v>
      </c>
      <c r="D94" s="108"/>
      <c r="E94" s="120"/>
      <c r="F94" s="111"/>
    </row>
    <row r="95" spans="1:6" ht="21">
      <c r="A95" s="17" t="s">
        <v>211</v>
      </c>
      <c r="B95" s="18" t="s">
        <v>212</v>
      </c>
      <c r="C95" s="16">
        <v>960000</v>
      </c>
      <c r="D95" s="108"/>
      <c r="E95" s="120">
        <v>308500</v>
      </c>
      <c r="F95" s="111"/>
    </row>
    <row r="96" spans="1:6" ht="21">
      <c r="A96" s="17"/>
      <c r="B96" s="149" t="s">
        <v>271</v>
      </c>
      <c r="C96" s="16"/>
      <c r="D96" s="108"/>
      <c r="E96" s="120">
        <v>12000</v>
      </c>
      <c r="F96" s="111"/>
    </row>
    <row r="97" spans="1:7" ht="21">
      <c r="A97" s="17"/>
      <c r="B97" s="149" t="s">
        <v>272</v>
      </c>
      <c r="C97" s="16"/>
      <c r="D97" s="108"/>
      <c r="E97" s="120">
        <v>140195</v>
      </c>
      <c r="F97" s="111"/>
    </row>
    <row r="98" spans="1:7" ht="21">
      <c r="A98" s="14" t="s">
        <v>213</v>
      </c>
      <c r="B98" s="20" t="s">
        <v>81</v>
      </c>
      <c r="C98" s="21">
        <f>SUM(C89:C95)</f>
        <v>6199000</v>
      </c>
      <c r="D98" s="108">
        <f>C98/C122</f>
        <v>8855.7142857142862</v>
      </c>
      <c r="E98" s="121">
        <f>SUM(E89:E97)</f>
        <v>4200335</v>
      </c>
      <c r="F98" s="121">
        <f>E98/C122</f>
        <v>6000.4785714285717</v>
      </c>
    </row>
    <row r="99" spans="1:7" ht="21">
      <c r="A99" s="14" t="s">
        <v>214</v>
      </c>
      <c r="B99" s="15" t="s">
        <v>215</v>
      </c>
      <c r="C99" s="16"/>
      <c r="D99" s="108"/>
      <c r="E99" s="120"/>
      <c r="F99" s="111"/>
    </row>
    <row r="100" spans="1:7" ht="21">
      <c r="A100" s="17" t="s">
        <v>216</v>
      </c>
      <c r="B100" s="33" t="s">
        <v>217</v>
      </c>
      <c r="C100" s="16">
        <v>1752000</v>
      </c>
      <c r="D100" s="108"/>
      <c r="E100" s="120">
        <v>1752000</v>
      </c>
      <c r="F100" s="111"/>
    </row>
    <row r="101" spans="1:7" ht="21">
      <c r="A101" s="17" t="s">
        <v>218</v>
      </c>
      <c r="B101" s="18" t="s">
        <v>219</v>
      </c>
      <c r="C101" s="16">
        <v>465000</v>
      </c>
      <c r="D101" s="108"/>
      <c r="E101" s="120">
        <v>484223</v>
      </c>
      <c r="F101" s="111"/>
    </row>
    <row r="102" spans="1:7" ht="21">
      <c r="A102" s="17" t="s">
        <v>220</v>
      </c>
      <c r="B102" s="18" t="s">
        <v>221</v>
      </c>
      <c r="C102" s="16">
        <v>90000</v>
      </c>
      <c r="D102" s="108"/>
      <c r="E102" s="120">
        <v>112812</v>
      </c>
      <c r="F102" s="111"/>
    </row>
    <row r="103" spans="1:7" ht="21">
      <c r="A103" s="17" t="s">
        <v>222</v>
      </c>
      <c r="B103" s="18" t="s">
        <v>223</v>
      </c>
      <c r="C103" s="16">
        <v>31000</v>
      </c>
      <c r="D103" s="108"/>
      <c r="E103" s="120"/>
      <c r="F103" s="111"/>
    </row>
    <row r="104" spans="1:7" ht="21">
      <c r="A104" s="17"/>
      <c r="B104" s="149" t="s">
        <v>273</v>
      </c>
      <c r="C104" s="16"/>
      <c r="D104" s="108"/>
      <c r="E104" s="120">
        <f>68199+130605+15360</f>
        <v>214164</v>
      </c>
      <c r="F104" s="111"/>
    </row>
    <row r="105" spans="1:7" ht="21">
      <c r="A105" s="17"/>
      <c r="B105" s="149" t="s">
        <v>274</v>
      </c>
      <c r="C105" s="16"/>
      <c r="D105" s="108"/>
      <c r="E105" s="120">
        <v>300000</v>
      </c>
      <c r="F105" s="111"/>
    </row>
    <row r="106" spans="1:7" ht="21">
      <c r="A106" s="14" t="s">
        <v>224</v>
      </c>
      <c r="B106" s="20" t="s">
        <v>81</v>
      </c>
      <c r="C106" s="21">
        <f>SUM(C100:C103)</f>
        <v>2338000</v>
      </c>
      <c r="D106" s="108">
        <f>C106/C122</f>
        <v>3340</v>
      </c>
      <c r="E106" s="121">
        <f>SUM(E100:E105)</f>
        <v>2863199</v>
      </c>
      <c r="F106" s="114">
        <f>E106/C122</f>
        <v>4090.2842857142855</v>
      </c>
    </row>
    <row r="107" spans="1:7" ht="21">
      <c r="A107" s="14" t="s">
        <v>225</v>
      </c>
      <c r="B107" s="20" t="s">
        <v>226</v>
      </c>
      <c r="C107" s="34">
        <f>C98+C106</f>
        <v>8537000</v>
      </c>
      <c r="D107" s="108">
        <f>C107/C122</f>
        <v>12195.714285714286</v>
      </c>
      <c r="E107" s="121">
        <f>E98+E106</f>
        <v>7063534</v>
      </c>
      <c r="F107" s="114">
        <f>E107/C122</f>
        <v>10090.762857142858</v>
      </c>
      <c r="G107" s="105"/>
    </row>
    <row r="108" spans="1:7" ht="21">
      <c r="A108" s="17"/>
      <c r="B108" s="18"/>
      <c r="C108" s="16"/>
      <c r="D108" s="108"/>
      <c r="E108" s="120"/>
      <c r="F108" s="111"/>
    </row>
    <row r="109" spans="1:7" ht="38.25">
      <c r="A109" s="35" t="s">
        <v>227</v>
      </c>
      <c r="B109" s="36" t="s">
        <v>228</v>
      </c>
      <c r="C109" s="37">
        <f>C67+C85+C107</f>
        <v>27681284</v>
      </c>
      <c r="D109" s="108">
        <f>C109/C122</f>
        <v>39544.69142857143</v>
      </c>
      <c r="E109" s="121">
        <f>E67+E85+E107</f>
        <v>22841142</v>
      </c>
      <c r="F109" s="114">
        <f>E109/C122</f>
        <v>32630.202857142856</v>
      </c>
      <c r="G109" s="105"/>
    </row>
    <row r="110" spans="1:7" ht="38.25">
      <c r="A110" s="35" t="s">
        <v>229</v>
      </c>
      <c r="B110" s="36" t="s">
        <v>230</v>
      </c>
      <c r="C110" s="37">
        <f>'Смета доходов и расходов'!E20</f>
        <v>2572611</v>
      </c>
      <c r="D110" s="108"/>
      <c r="E110" s="120">
        <v>540047</v>
      </c>
      <c r="F110" s="111"/>
    </row>
    <row r="111" spans="1:7" ht="57">
      <c r="A111" s="35" t="s">
        <v>231</v>
      </c>
      <c r="B111" s="36" t="s">
        <v>232</v>
      </c>
      <c r="C111" s="37">
        <f>'Смета доходов и расходов'!E25+'Смета доходов и расходов'!E29</f>
        <v>8028673</v>
      </c>
      <c r="D111" s="108"/>
      <c r="E111" s="120">
        <v>3298784</v>
      </c>
      <c r="F111" s="111"/>
    </row>
    <row r="112" spans="1:7" ht="21">
      <c r="A112" s="35" t="s">
        <v>233</v>
      </c>
      <c r="B112" s="38" t="s">
        <v>234</v>
      </c>
      <c r="C112" s="37">
        <f>C109-C110-C111</f>
        <v>17080000</v>
      </c>
      <c r="D112" s="108">
        <f>C112/610</f>
        <v>28000</v>
      </c>
      <c r="E112" s="121">
        <f>E109-E110-E111</f>
        <v>19002311</v>
      </c>
      <c r="F112" s="114">
        <f>E112/610</f>
        <v>31151.329508196723</v>
      </c>
    </row>
    <row r="113" spans="1:6" ht="21">
      <c r="A113" s="35"/>
      <c r="B113" s="38" t="s">
        <v>235</v>
      </c>
      <c r="C113" s="37"/>
      <c r="D113" s="108"/>
      <c r="E113" s="120"/>
      <c r="F113" s="111"/>
    </row>
    <row r="114" spans="1:6" ht="21">
      <c r="A114" s="35" t="s">
        <v>236</v>
      </c>
      <c r="B114" s="36" t="s">
        <v>237</v>
      </c>
      <c r="C114" s="37">
        <f>C109</f>
        <v>27681284</v>
      </c>
      <c r="D114" s="108">
        <f>D109</f>
        <v>39544.69142857143</v>
      </c>
      <c r="E114" s="121">
        <f>E109</f>
        <v>22841142</v>
      </c>
      <c r="F114" s="114">
        <f>F109</f>
        <v>32630.202857142856</v>
      </c>
    </row>
    <row r="115" spans="1:6" ht="75.75">
      <c r="A115" s="35" t="s">
        <v>238</v>
      </c>
      <c r="B115" s="39" t="s">
        <v>239</v>
      </c>
      <c r="C115" s="37"/>
      <c r="D115" s="109">
        <f>D109</f>
        <v>39544.69142857143</v>
      </c>
      <c r="E115" s="120"/>
      <c r="F115" s="114">
        <f>F114</f>
        <v>32630.202857142856</v>
      </c>
    </row>
    <row r="116" spans="1:6" ht="150.75">
      <c r="A116" s="40" t="s">
        <v>240</v>
      </c>
      <c r="B116" s="41" t="s">
        <v>241</v>
      </c>
      <c r="C116" s="37"/>
      <c r="D116" s="109">
        <f>D112</f>
        <v>28000</v>
      </c>
      <c r="E116" s="120"/>
      <c r="F116" s="111"/>
    </row>
    <row r="117" spans="1:6" ht="132">
      <c r="A117" s="35" t="s">
        <v>242</v>
      </c>
      <c r="B117" s="42" t="s">
        <v>243</v>
      </c>
      <c r="C117" s="43"/>
      <c r="D117" s="110">
        <v>13097</v>
      </c>
      <c r="E117" s="120"/>
      <c r="F117" s="111"/>
    </row>
    <row r="118" spans="1:6" ht="113.25">
      <c r="A118" s="35" t="s">
        <v>244</v>
      </c>
      <c r="B118" s="42" t="s">
        <v>245</v>
      </c>
      <c r="C118" s="43"/>
      <c r="D118" s="110">
        <v>6598</v>
      </c>
      <c r="E118" s="120"/>
      <c r="F118" s="111"/>
    </row>
    <row r="119" spans="1:6" ht="132">
      <c r="A119" s="35" t="s">
        <v>246</v>
      </c>
      <c r="B119" s="42" t="s">
        <v>247</v>
      </c>
      <c r="C119" s="43"/>
      <c r="D119" s="110">
        <v>33893</v>
      </c>
      <c r="E119" s="120"/>
      <c r="F119" s="111"/>
    </row>
    <row r="120" spans="1:6" ht="21">
      <c r="A120" s="44"/>
      <c r="B120" s="45"/>
      <c r="C120" s="46"/>
      <c r="D120" s="47"/>
    </row>
    <row r="121" spans="1:6" ht="57">
      <c r="A121" s="48"/>
      <c r="B121" s="49" t="s">
        <v>248</v>
      </c>
      <c r="C121" s="50" t="s">
        <v>249</v>
      </c>
      <c r="D121" s="51"/>
    </row>
    <row r="122" spans="1:6" ht="21">
      <c r="B122" s="52" t="s">
        <v>250</v>
      </c>
      <c r="C122" s="53">
        <f>C123+C124</f>
        <v>700</v>
      </c>
      <c r="D122" s="54"/>
    </row>
    <row r="123" spans="1:6" ht="21">
      <c r="B123" s="52" t="s">
        <v>251</v>
      </c>
      <c r="C123" s="53">
        <v>610</v>
      </c>
      <c r="D123" s="47"/>
    </row>
    <row r="124" spans="1:6" ht="21">
      <c r="B124" s="52" t="s">
        <v>252</v>
      </c>
      <c r="C124" s="53">
        <f>C125+C126+C127+C128</f>
        <v>90</v>
      </c>
      <c r="D124" s="47"/>
    </row>
    <row r="125" spans="1:6" ht="21">
      <c r="B125" s="52" t="s">
        <v>253</v>
      </c>
      <c r="C125" s="53">
        <v>21</v>
      </c>
      <c r="D125" s="47"/>
    </row>
    <row r="126" spans="1:6" ht="21">
      <c r="B126" s="52" t="s">
        <v>254</v>
      </c>
      <c r="C126" s="53">
        <v>9</v>
      </c>
      <c r="D126" s="47"/>
    </row>
    <row r="127" spans="1:6" ht="21">
      <c r="B127" s="52" t="s">
        <v>255</v>
      </c>
      <c r="C127" s="53">
        <v>10</v>
      </c>
      <c r="D127" s="47"/>
    </row>
    <row r="128" spans="1:6" ht="21">
      <c r="B128" s="52" t="s">
        <v>256</v>
      </c>
      <c r="C128" s="53">
        <v>50</v>
      </c>
      <c r="D128" s="47"/>
    </row>
    <row r="129" spans="2:6">
      <c r="B129" s="55"/>
      <c r="C129" s="56"/>
      <c r="D129" s="54"/>
    </row>
    <row r="131" spans="2:6" ht="31.5">
      <c r="B131" s="57" t="s">
        <v>257</v>
      </c>
      <c r="C131" s="58" t="s">
        <v>258</v>
      </c>
      <c r="D131" s="59" t="s">
        <v>259</v>
      </c>
      <c r="E131" s="126" t="s">
        <v>260</v>
      </c>
      <c r="F131" s="60" t="s">
        <v>261</v>
      </c>
    </row>
    <row r="132" spans="2:6" ht="15">
      <c r="B132" s="61" t="s">
        <v>262</v>
      </c>
      <c r="C132" s="62">
        <v>604636</v>
      </c>
      <c r="D132" s="151" t="s">
        <v>276</v>
      </c>
      <c r="E132" s="152">
        <v>140248358</v>
      </c>
      <c r="F132" s="153">
        <v>331116</v>
      </c>
    </row>
    <row r="133" spans="2:6" ht="15">
      <c r="B133" s="61" t="s">
        <v>263</v>
      </c>
      <c r="C133" s="62">
        <v>127180</v>
      </c>
      <c r="D133" s="151" t="s">
        <v>277</v>
      </c>
      <c r="E133" s="152">
        <v>50141504</v>
      </c>
      <c r="F133" s="153">
        <v>142190</v>
      </c>
    </row>
    <row r="134" spans="2:6" ht="15">
      <c r="B134" s="61" t="s">
        <v>264</v>
      </c>
      <c r="C134" s="62">
        <v>0</v>
      </c>
      <c r="D134" s="154">
        <v>299728</v>
      </c>
      <c r="E134" s="152">
        <v>199200</v>
      </c>
      <c r="F134" s="153">
        <v>100528.25</v>
      </c>
    </row>
    <row r="135" spans="2:6" ht="15">
      <c r="B135" s="64" t="s">
        <v>129</v>
      </c>
      <c r="C135" s="65">
        <f>SUM(C132:C134)</f>
        <v>731816</v>
      </c>
      <c r="D135" s="155"/>
      <c r="E135" s="152"/>
      <c r="F135" s="156">
        <f>SUM(F132:F134)</f>
        <v>573834.25</v>
      </c>
    </row>
    <row r="136" spans="2:6" ht="21">
      <c r="C136"/>
      <c r="D136"/>
      <c r="E136" s="128"/>
      <c r="F136" s="68"/>
    </row>
    <row r="137" spans="2:6" ht="21">
      <c r="B137" s="64" t="s">
        <v>265</v>
      </c>
      <c r="C137" s="64"/>
      <c r="D137" s="64"/>
      <c r="E137" s="129"/>
      <c r="F137" s="69"/>
    </row>
    <row r="138" spans="2:6" ht="15">
      <c r="B138" s="61" t="s">
        <v>266</v>
      </c>
      <c r="C138" s="62">
        <v>-2821700</v>
      </c>
      <c r="D138" s="70">
        <v>4590733</v>
      </c>
      <c r="E138" s="127">
        <v>5502400</v>
      </c>
      <c r="F138" s="63">
        <f>C138+D138-E138</f>
        <v>-3733367</v>
      </c>
    </row>
    <row r="139" spans="2:6" ht="15">
      <c r="B139" s="148" t="s">
        <v>270</v>
      </c>
      <c r="C139" s="62">
        <v>3553516</v>
      </c>
      <c r="D139" s="71">
        <v>23595827</v>
      </c>
      <c r="E139" s="130">
        <v>22841142</v>
      </c>
      <c r="F139" s="63">
        <f>C139+D139-E139</f>
        <v>4308201</v>
      </c>
    </row>
    <row r="140" spans="2:6" ht="21">
      <c r="B140" s="64" t="s">
        <v>129</v>
      </c>
      <c r="C140" s="65">
        <f>SUM(C138:C139)</f>
        <v>731816</v>
      </c>
      <c r="D140" s="64"/>
      <c r="E140" s="129"/>
      <c r="F140" s="66">
        <f>SUM(F138:F139)</f>
        <v>574834</v>
      </c>
    </row>
  </sheetData>
  <mergeCells count="4">
    <mergeCell ref="C2:D2"/>
    <mergeCell ref="E2:F2"/>
    <mergeCell ref="A2:A3"/>
    <mergeCell ref="B2:B3"/>
  </mergeCells>
  <pageMargins left="0.70866141732283505" right="0.70866141732283505" top="0.74803149606299202" bottom="0.74803149606299202" header="0.31496062992126" footer="0.31496062992126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доходов и расходов</vt:lpstr>
      <vt:lpstr>детализация расходов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MOLOD</cp:lastModifiedBy>
  <cp:lastPrinted>2025-11-10T00:37:22Z</cp:lastPrinted>
  <dcterms:created xsi:type="dcterms:W3CDTF">2006-09-16T00:00:00Z</dcterms:created>
  <dcterms:modified xsi:type="dcterms:W3CDTF">2025-11-27T07:27:58Z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ED16E5B898704709B76181D00CBBEC22_12</vt:lpwstr>
  </property>
  <property fmtid="{D5CDD505-2E9C-101B-9397-08002B2CF9AE}" pid="3" name="KSOProductBuildVer">
    <vt:lpwstr>1049-12.2.0.20326</vt:lpwstr>
  </property>
</Properties>
</file>