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LOD\Desktop\Собрание за 2024 год в 2025 году\"/>
    </mc:Choice>
  </mc:AlternateContent>
  <bookViews>
    <workbookView xWindow="0" yWindow="0" windowWidth="28800" windowHeight="12300" activeTab="1"/>
  </bookViews>
  <sheets>
    <sheet name="Приходно-расходная смета" sheetId="1" r:id="rId1"/>
    <sheet name="Финансово-экономич обоснование" sheetId="2" r:id="rId2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7" i="2" l="1"/>
  <c r="E17" i="1"/>
  <c r="E14" i="1"/>
  <c r="E13" i="1"/>
  <c r="D104" i="2"/>
  <c r="C11" i="2"/>
  <c r="C41" i="2"/>
  <c r="C48" i="2"/>
  <c r="C54" i="2"/>
  <c r="C58" i="2"/>
  <c r="C60" i="2"/>
  <c r="C99" i="2" s="1"/>
  <c r="C104" i="2" s="1"/>
  <c r="C79" i="2"/>
  <c r="C89" i="2"/>
  <c r="C96" i="2"/>
  <c r="C97" i="2"/>
  <c r="C111" i="2"/>
  <c r="D48" i="2" l="1"/>
  <c r="D58" i="2"/>
  <c r="D53" i="2"/>
  <c r="D54" i="2" s="1"/>
  <c r="D96" i="2"/>
  <c r="D89" i="2"/>
  <c r="D75" i="2"/>
  <c r="D79" i="2" s="1"/>
  <c r="E33" i="1" s="1"/>
  <c r="D30" i="2"/>
  <c r="D41" i="2" s="1"/>
  <c r="D11" i="2"/>
  <c r="D97" i="2" l="1"/>
  <c r="E34" i="1" s="1"/>
  <c r="E89" i="2"/>
  <c r="D60" i="2"/>
  <c r="E11" i="2"/>
  <c r="E25" i="1"/>
  <c r="E18" i="1"/>
  <c r="C101" i="2" l="1"/>
  <c r="D101" i="2"/>
  <c r="D102" i="2" s="1"/>
  <c r="E102" i="2" s="1"/>
  <c r="E106" i="2" s="1"/>
  <c r="D99" i="2"/>
  <c r="E32" i="1"/>
  <c r="E96" i="2"/>
  <c r="E79" i="2"/>
  <c r="E24" i="1" s="1"/>
  <c r="E60" i="2"/>
  <c r="E97" i="2"/>
  <c r="E99" i="2" l="1"/>
  <c r="E35" i="1"/>
  <c r="E104" i="2"/>
  <c r="E12" i="1"/>
  <c r="E105" i="2" l="1"/>
  <c r="E108" i="2" s="1"/>
  <c r="E23" i="1" s="1"/>
  <c r="E22" i="1"/>
  <c r="E21" i="1" s="1"/>
  <c r="E30" i="1" l="1"/>
</calcChain>
</file>

<file path=xl/sharedStrings.xml><?xml version="1.0" encoding="utf-8"?>
<sst xmlns="http://schemas.openxmlformats.org/spreadsheetml/2006/main" count="260" uniqueCount="235">
  <si>
    <t>Статьи доходов и направления расходов</t>
  </si>
  <si>
    <t>№ строки</t>
  </si>
  <si>
    <t xml:space="preserve">кол-во взносов </t>
  </si>
  <si>
    <t>Сумма</t>
  </si>
  <si>
    <t>Утвержденный размер ежемесячного членского взноса на 2024 год для собственников, оплативших всупительные и целевые взносы</t>
  </si>
  <si>
    <t>001</t>
  </si>
  <si>
    <t>Утвержденный размер платы  на содержание общего имущества, уплачиваемого собственниками (членами и нечленами ТСН), не оплатившими вступительные и целевые взносы</t>
  </si>
  <si>
    <t>002</t>
  </si>
  <si>
    <t>003</t>
  </si>
  <si>
    <t>Утвержденный размер платы на содержание общего имущества для собственников, не являющихся членами ТСН "Молодежное", проживающих за границей общего участка, подключенных к системам электро- и водоснабжения, являющихся собственностью ТСН "Молодежное"</t>
  </si>
  <si>
    <t>004</t>
  </si>
  <si>
    <t>005</t>
  </si>
  <si>
    <t>ДОХОДЫ:</t>
  </si>
  <si>
    <t>Членские взносы 2024, вносимые:</t>
  </si>
  <si>
    <t>006</t>
  </si>
  <si>
    <t>ежемесячный членский взнос, в пересчете на 12 месяцев</t>
  </si>
  <si>
    <t>007</t>
  </si>
  <si>
    <t>из них внесено асфальтированием дорог (зачеты прошлых лет)</t>
  </si>
  <si>
    <t>008</t>
  </si>
  <si>
    <t xml:space="preserve">Долги по членским взносам прошлых лет </t>
  </si>
  <si>
    <t>009</t>
  </si>
  <si>
    <t>Платежи от собственников, не оплативших вступительные и целевые взносы:</t>
  </si>
  <si>
    <t>010</t>
  </si>
  <si>
    <t xml:space="preserve"> пользующиеся всей инфраструктурой ТС</t>
  </si>
  <si>
    <t>011</t>
  </si>
  <si>
    <t>имеющие собственные скважины</t>
  </si>
  <si>
    <t>012</t>
  </si>
  <si>
    <t>013</t>
  </si>
  <si>
    <t>014</t>
  </si>
  <si>
    <t>Прочие доходы:</t>
  </si>
  <si>
    <t>015</t>
  </si>
  <si>
    <t>Аренда электросетевого комплекса</t>
  </si>
  <si>
    <t>016</t>
  </si>
  <si>
    <t>Аренда Эр-Телеком</t>
  </si>
  <si>
    <t>017</t>
  </si>
  <si>
    <t>Размещение оборудования Вымпелком ПАО , Т2 Мобайл, МТС ПАО</t>
  </si>
  <si>
    <t>018</t>
  </si>
  <si>
    <t>Разные  доходы (продажа меток, страховые возмещения, поступления по исполнительным листам и др):</t>
  </si>
  <si>
    <t>019</t>
  </si>
  <si>
    <t>Итого Доходы:</t>
  </si>
  <si>
    <t>020</t>
  </si>
  <si>
    <t>РАСХОДЫ:</t>
  </si>
  <si>
    <t>1.</t>
  </si>
  <si>
    <t>Общие расходы на содержание имущества ТСН</t>
  </si>
  <si>
    <t>021</t>
  </si>
  <si>
    <t>2.</t>
  </si>
  <si>
    <t>Водоснабжение поселка</t>
  </si>
  <si>
    <t>022</t>
  </si>
  <si>
    <t>3.</t>
  </si>
  <si>
    <t>Содержание автомобильных проездов, КПП, периметр поселка</t>
  </si>
  <si>
    <t>023</t>
  </si>
  <si>
    <t>Итого Расходы:</t>
  </si>
  <si>
    <t>024</t>
  </si>
  <si>
    <t>№ пп</t>
  </si>
  <si>
    <t>РАСХОДЫ</t>
  </si>
  <si>
    <t>Сумма расходов</t>
  </si>
  <si>
    <t>на 1 домовладение</t>
  </si>
  <si>
    <t>Раздел 1. Общие расходы на содержание имущества ТСН</t>
  </si>
  <si>
    <t>Содержание электрохозяйства</t>
  </si>
  <si>
    <t>арендная плата за землю под ВЛ, ЛЭП</t>
  </si>
  <si>
    <t>материалы для ремонта линий</t>
  </si>
  <si>
    <t>э/э на наружное освещение поселка</t>
  </si>
  <si>
    <t>Лампы ДРЛ</t>
  </si>
  <si>
    <t>Итого</t>
  </si>
  <si>
    <t>Содержание общего имущества</t>
  </si>
  <si>
    <t xml:space="preserve">аренда помещения и электроэнергия Правления ТСН "Молодежное" </t>
  </si>
  <si>
    <t>арендная плата за ЗУ Школьная 35 "А"-2</t>
  </si>
  <si>
    <t>арендная плата за ЗУ, выделенного для обмена с Корольковым А.Н. (выделено из ЗУ ДП)</t>
  </si>
  <si>
    <t>Взносы в фонды на ЗП 30,2%</t>
  </si>
  <si>
    <t>Госпошлина (судебная, регистрация имущества)</t>
  </si>
  <si>
    <t>ГСМ и содержание а/м</t>
  </si>
  <si>
    <t>заработная плата по штатному расписанию</t>
  </si>
  <si>
    <t>земельный налог</t>
  </si>
  <si>
    <t>ИТС, программное обеспечение</t>
  </si>
  <si>
    <t>канцелярские расходы</t>
  </si>
  <si>
    <t>обработка от клещей, горностаевой моли стадиона, детской и спортивной площадок, остановочных пунктов</t>
  </si>
  <si>
    <t>обслуживание ККМ (ОФД)</t>
  </si>
  <si>
    <t>обкашивание мест общего пользования (стадион, детская площадка, остановочные пункты)</t>
  </si>
  <si>
    <t>ОСАГО</t>
  </si>
  <si>
    <t xml:space="preserve">приобретение оборудования и инвентаря </t>
  </si>
  <si>
    <t>приобретение ручного инструмента и спецодежды</t>
  </si>
  <si>
    <t>почтовые, почтовые судебные</t>
  </si>
  <si>
    <t>стационарные телефоны, интернет, сотовая связь, обзвон должников</t>
  </si>
  <si>
    <t>025</t>
  </si>
  <si>
    <t>сайт, работа личных кабинетов (обслуживание, оплата платформы и пр)</t>
  </si>
  <si>
    <t>026</t>
  </si>
  <si>
    <t>транспортный налог</t>
  </si>
  <si>
    <t>027</t>
  </si>
  <si>
    <t>техобслуживание ПК и расходные материалы для ПК</t>
  </si>
  <si>
    <t>028</t>
  </si>
  <si>
    <t>услуги банка</t>
  </si>
  <si>
    <t>029</t>
  </si>
  <si>
    <t>услуги регионального оператора по обращению с ТКО ( здание КПП)</t>
  </si>
  <si>
    <t>030</t>
  </si>
  <si>
    <t>юридические услуги</t>
  </si>
  <si>
    <t>031</t>
  </si>
  <si>
    <t>юридические услуги, связанные с взысканием задолженности по взносам</t>
  </si>
  <si>
    <t>032</t>
  </si>
  <si>
    <t>хознужды</t>
  </si>
  <si>
    <t>033</t>
  </si>
  <si>
    <t>Итого:</t>
  </si>
  <si>
    <t>Проведение собрания</t>
  </si>
  <si>
    <t>034</t>
  </si>
  <si>
    <t xml:space="preserve">видеосъемка собрания </t>
  </si>
  <si>
    <t>035</t>
  </si>
  <si>
    <t>внесение изменений</t>
  </si>
  <si>
    <t>036</t>
  </si>
  <si>
    <t>почтовые расходы (рассылка уведомлений о проведении собрания и рассылка бюллетеней)</t>
  </si>
  <si>
    <t>037</t>
  </si>
  <si>
    <t>изготовление баннера и растяжки о проведении собрания, крепление баннера</t>
  </si>
  <si>
    <t>038</t>
  </si>
  <si>
    <t>типографские расходы</t>
  </si>
  <si>
    <t>039</t>
  </si>
  <si>
    <t>Итого собрание</t>
  </si>
  <si>
    <t>Содержание стадиона и детской площадки</t>
  </si>
  <si>
    <t>040</t>
  </si>
  <si>
    <t xml:space="preserve">арендная плата за землю под стадион </t>
  </si>
  <si>
    <t>041</t>
  </si>
  <si>
    <t>арендная плата за землю под детской площадкой</t>
  </si>
  <si>
    <t>042</t>
  </si>
  <si>
    <t>043</t>
  </si>
  <si>
    <t>непредвиденные расходы</t>
  </si>
  <si>
    <t>044</t>
  </si>
  <si>
    <t>прочие непредвиденные расходы</t>
  </si>
  <si>
    <t>045</t>
  </si>
  <si>
    <t>Итого непредвиденные расходы</t>
  </si>
  <si>
    <t>046</t>
  </si>
  <si>
    <t>Всего расходов по разделу 1:</t>
  </si>
  <si>
    <t>Раздел 2. Водоснабжение поселка</t>
  </si>
  <si>
    <t>047</t>
  </si>
  <si>
    <t>Анализы воды</t>
  </si>
  <si>
    <t>048</t>
  </si>
  <si>
    <t>049</t>
  </si>
  <si>
    <t>Водный налог</t>
  </si>
  <si>
    <t>050</t>
  </si>
  <si>
    <t>взносы с ФОТ (2 сантехника, 1 сварщик)</t>
  </si>
  <si>
    <t>051</t>
  </si>
  <si>
    <t>вывоз растительного мусора на полигон с территории ВНБ</t>
  </si>
  <si>
    <t>052</t>
  </si>
  <si>
    <t>Дератизация и дезинсекция</t>
  </si>
  <si>
    <t>053</t>
  </si>
  <si>
    <t>Оплата труда  (2 сантехника, 1 сварщик)</t>
  </si>
  <si>
    <t>054</t>
  </si>
  <si>
    <t>охранная сигнализация ВНБ и скважин 12 мес*6 000,00</t>
  </si>
  <si>
    <t>055</t>
  </si>
  <si>
    <t>приобретение материлов для обслуживания сетей</t>
  </si>
  <si>
    <t>056</t>
  </si>
  <si>
    <t>057</t>
  </si>
  <si>
    <t>ремонт, обслуживание колодцев (чистка колодцев, откачка, илосос)</t>
  </si>
  <si>
    <t>058</t>
  </si>
  <si>
    <t>Системы управления глуб насосами</t>
  </si>
  <si>
    <t>059</t>
  </si>
  <si>
    <t>Устранение аварийных ситуаций</t>
  </si>
  <si>
    <t>060</t>
  </si>
  <si>
    <t>Электроэнергия на здание ВНС-1, ВНС-2</t>
  </si>
  <si>
    <t>061</t>
  </si>
  <si>
    <t>Итого по разделу 2:</t>
  </si>
  <si>
    <t>Раздел 3. Содержание автомобильных проездов, содержание КПП, периметр поселка</t>
  </si>
  <si>
    <t>Проезды, периметр поселка</t>
  </si>
  <si>
    <t>062</t>
  </si>
  <si>
    <t>баннер о закрытии дорог</t>
  </si>
  <si>
    <t>063</t>
  </si>
  <si>
    <t>064</t>
  </si>
  <si>
    <t>065</t>
  </si>
  <si>
    <t>066</t>
  </si>
  <si>
    <t>ямочный ремонт (БЦМ) 6*160000</t>
  </si>
  <si>
    <t>067</t>
  </si>
  <si>
    <t>Содержание КПП</t>
  </si>
  <si>
    <t>068</t>
  </si>
  <si>
    <t>аренда видеооборудования, услуга видеонаблюдения, выделенная линия интернета для камер наблюдения</t>
  </si>
  <si>
    <t>069</t>
  </si>
  <si>
    <t>работа КПП, тревожная кнопка в кассе</t>
  </si>
  <si>
    <t>070</t>
  </si>
  <si>
    <t>ТО пропускной системы</t>
  </si>
  <si>
    <t>071</t>
  </si>
  <si>
    <t>телефон, интернет, сотовая связь (для работы шлагбаумов)</t>
  </si>
  <si>
    <t>072</t>
  </si>
  <si>
    <t>электроэнергия на здание КПП</t>
  </si>
  <si>
    <t>073</t>
  </si>
  <si>
    <t>074</t>
  </si>
  <si>
    <t>Всего по разделу 3:</t>
  </si>
  <si>
    <t>075</t>
  </si>
  <si>
    <t>Всего расходов по  смете на содержание и текущий ремонт общего имущества ТСН "Молодежное" :</t>
  </si>
  <si>
    <t>076</t>
  </si>
  <si>
    <t xml:space="preserve">в том числе: расходы, оплачиваемые собственниками, не оплатившими вступительные и целевые взносы </t>
  </si>
  <si>
    <t>077</t>
  </si>
  <si>
    <t>Доход, получаемый за счет имущества ТСН, созданного на вступительные и целевые взносы, уплаченные собственниками (строка 015 графа 4  Приходно-расходной сметы+строка 019 графа 4 Приходно-расходной сметы)</t>
  </si>
  <si>
    <t>078</t>
  </si>
  <si>
    <t>ИТОГО:</t>
  </si>
  <si>
    <t>079</t>
  </si>
  <si>
    <t xml:space="preserve">1. Сумма  расходов на содержание общего имущества </t>
  </si>
  <si>
    <t>080</t>
  </si>
  <si>
    <t>081</t>
  </si>
  <si>
    <t>082</t>
  </si>
  <si>
    <t>083</t>
  </si>
  <si>
    <t>084</t>
  </si>
  <si>
    <t>СПРАВОЧНО*</t>
  </si>
  <si>
    <t>количество домовладений</t>
  </si>
  <si>
    <t>Всего домовладений:</t>
  </si>
  <si>
    <t>Членов (долей) ТСН, всего: (01.102024)</t>
  </si>
  <si>
    <t>Нечленов ТСН, всего:</t>
  </si>
  <si>
    <t xml:space="preserve">Финансово-экономическое обоснование ( Детализация статей)  приходно-расходной сметы  на содержание и текущий ремонт общего имущества ТСН "Молодежное"  на 2026 год           </t>
  </si>
  <si>
    <t>Всего, план 2026</t>
  </si>
  <si>
    <t>Всего, план 2025</t>
  </si>
  <si>
    <t>50% по цене 1,246; 50% с учетом повышения прошлого года 12,7%</t>
  </si>
  <si>
    <t>факт 2025 118880*1,2</t>
  </si>
  <si>
    <t>рост цен октябрь 2025 к октябрю 2024 г-15,52%</t>
  </si>
  <si>
    <t>налог УСНО (от текущей деятельности)</t>
  </si>
  <si>
    <t>арендная плата за землю под объектами водоснабжения, аренда а/м гл. инженера</t>
  </si>
  <si>
    <t>2 рейса*25,0 тыс руб</t>
  </si>
  <si>
    <t>10 колодцев, 5 откачек, 5 илососов</t>
  </si>
  <si>
    <t>Консервация скважин, ВНБ при переходе на городскую воду</t>
  </si>
  <si>
    <t>Прокол д-110 Садовая 23</t>
  </si>
  <si>
    <t>10 м*4000</t>
  </si>
  <si>
    <t>Поверка приборов учета расхода воды</t>
  </si>
  <si>
    <t>отсев для отсыпки перекрестков, прозда КПП в зимний период</t>
  </si>
  <si>
    <t>Прокладка дренажной трубы ул. Цветочная 13а- 24 м; заглубление дренажной трубы Садовая 23 а</t>
  </si>
  <si>
    <t>расчистка дорог от снега и грязи</t>
  </si>
  <si>
    <t>работы по благоустройству (ремонт трибун, горок, замена ограждения на стадионе)</t>
  </si>
  <si>
    <t>вывоз растительного мусора</t>
  </si>
  <si>
    <t>ямочный ремонт картами, 500 кв м</t>
  </si>
  <si>
    <t>Нечленов ТСН, подключенных только к  воде (за границей ТСН)</t>
  </si>
  <si>
    <t>Нечленов ТСН, имеющих собственные скважины (в границах ТСН)</t>
  </si>
  <si>
    <t>Нечленов ТСН, пользующихся всей инфраструктурой (в границах ТСН)</t>
  </si>
  <si>
    <t>подключенные только к системе  водоснабжения</t>
  </si>
  <si>
    <t>Приходно-расходная смета на содержание и текущий ремонт общего имущества ТСН "Молодежное" на 2026 год (план)</t>
  </si>
  <si>
    <t>Утвержденный размер платы на содержание общего имущества для собственников, не являющихся членами ТСН "Молодежное", проживающих в границах ТСН "Молодежного", не подключенных к системе водоснабжения ТСН "Молодежного"</t>
  </si>
  <si>
    <t>085</t>
  </si>
  <si>
    <t>086</t>
  </si>
  <si>
    <t>2. Плата на содержание общего имущества, уплачиваемого собственниками (членами и нечленами ТСН), не оплатившими вступительные и целевые взносы: равен сумме расходов на содержание общего имущества,  приходящейся на 1 домовладение-строка 078 графа 4</t>
  </si>
  <si>
    <t>1</t>
  </si>
  <si>
    <t>Расходы за минусом: 1. доходов от имущества и расходов, оплачиваемых собственниками, не оплатившими вступительные и целевые взносы, 2.  планируемых к сбору долгов по членским взносам прошлых лет: (строка 078-строка 079-строка 080-строка 009 гр 4 приходно-расходной сметы)</t>
  </si>
  <si>
    <t>3. Размер членского взноса, уплачиваемого собственниками, оплатившими вступительные и целевые взносы: равен частному от деления: (сумма расходов на содержание общего имущества, рассчитанной как разность между "Всего расходов по  смете на содержание и текущий ремонт общего имущества ТСН "Молодежного" (строка 078 графа 4) , расходами, оплачиваемыми собственниками, не оплатившими вступительные и целевые взносы (строка 079 графа 4), доходами, получаемыми за счет имущества ТСН, созданного на вступительные и целевые взносы, уплаченными собственниками (строка 080 графа 4), членскими взносами прошлых лет (стр 009 гр 4 приходно-расходной сметы)) на количество долей членов ТСН                                            (стр 078 гр 4-стр 079 гр 4-стро 080 гр 4- стр 009 гр 4 приходно-расходной сметы)/605,5</t>
  </si>
  <si>
    <t xml:space="preserve">4. Плата на содержание общего имущества для собственников, не являющихся членами ТСН "Молодежное", проживающих за границей общего участка, подключенных к системе  водоснабжения, являющейся собственностью ТСН "Молодежное": рассчитывается как сумма расходов на одно домовладение по разделам "Содержание электрохозяйства" (строка 005 графа 5), "Водоснабжение" (строка 063 графа 5), накладных расходов в размере 15% от суммы "Содержание электрохозяйства" и "Водоснабжение". </t>
  </si>
  <si>
    <t>6. Плата на содержание общего имущества для собственников, не являющихся членами ТСН "Молодежное", проживающих в границах ТСН "Молодежного", не подключенных к системе водоснабжения ТСН "Молодежного". Рассчитывается как разность между суммой расходов на содержание общего имущества, приходящейся на одно домовладение (строка 078 графа 5) и суммой расходов, приходящейся на одно домовладение по разделу "Водоснабжение" (строка 063 графа 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</si>
</sst>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\ ##0"/>
    <numFmt numFmtId="165" formatCode="#\ ##0.00"/>
    <numFmt numFmtId="166" formatCode="#,##0.0"/>
  </numFmts>
  <fonts count="2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charset val="134"/>
      <scheme val="minor"/>
    </font>
    <font>
      <b/>
      <sz val="14"/>
      <color theme="1"/>
      <name val="Calibri"/>
      <charset val="204"/>
      <scheme val="minor"/>
    </font>
    <font>
      <sz val="16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sz val="16"/>
      <name val="Calibri"/>
      <charset val="134"/>
      <scheme val="minor"/>
    </font>
    <font>
      <b/>
      <sz val="16"/>
      <name val="Calibri"/>
      <charset val="204"/>
      <scheme val="minor"/>
    </font>
    <font>
      <b/>
      <sz val="14"/>
      <name val="Calibri"/>
      <charset val="134"/>
      <scheme val="minor"/>
    </font>
    <font>
      <b/>
      <sz val="16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4"/>
      <name val="Calibri"/>
      <charset val="134"/>
      <scheme val="minor"/>
    </font>
    <font>
      <sz val="14"/>
      <color theme="1"/>
      <name val="Calibri"/>
      <charset val="134"/>
      <scheme val="minor"/>
    </font>
    <font>
      <sz val="14"/>
      <color theme="1"/>
      <name val="Calibri"/>
      <charset val="204"/>
      <scheme val="minor"/>
    </font>
    <font>
      <b/>
      <sz val="16"/>
      <color theme="1"/>
      <name val="Calibri"/>
      <charset val="204"/>
      <scheme val="minor"/>
    </font>
    <font>
      <b/>
      <sz val="14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sz val="16"/>
      <color theme="1"/>
      <name val="Calibri"/>
      <charset val="204"/>
      <scheme val="minor"/>
    </font>
    <font>
      <sz val="16"/>
      <name val="Calibri"/>
      <charset val="204"/>
      <scheme val="minor"/>
    </font>
    <font>
      <sz val="14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/>
    <xf numFmtId="0" fontId="3" fillId="0" borderId="0" xfId="0" applyFont="1"/>
    <xf numFmtId="49" fontId="4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/>
    </xf>
    <xf numFmtId="49" fontId="5" fillId="0" borderId="8" xfId="0" applyNumberFormat="1" applyFont="1" applyBorder="1"/>
    <xf numFmtId="0" fontId="5" fillId="0" borderId="9" xfId="0" applyFont="1" applyBorder="1" applyAlignment="1">
      <alignment horizontal="left"/>
    </xf>
    <xf numFmtId="49" fontId="5" fillId="0" borderId="11" xfId="0" applyNumberFormat="1" applyFont="1" applyBorder="1"/>
    <xf numFmtId="0" fontId="10" fillId="0" borderId="12" xfId="0" applyFont="1" applyBorder="1" applyAlignment="1">
      <alignment horizontal="center"/>
    </xf>
    <xf numFmtId="49" fontId="4" fillId="0" borderId="11" xfId="0" applyNumberFormat="1" applyFont="1" applyBorder="1"/>
    <xf numFmtId="0" fontId="12" fillId="0" borderId="12" xfId="0" applyFont="1" applyBorder="1"/>
    <xf numFmtId="0" fontId="0" fillId="0" borderId="0" xfId="0" applyAlignment="1">
      <alignment wrapText="1"/>
    </xf>
    <xf numFmtId="9" fontId="0" fillId="0" borderId="0" xfId="0" applyNumberFormat="1"/>
    <xf numFmtId="0" fontId="10" fillId="0" borderId="12" xfId="0" applyFont="1" applyBorder="1"/>
    <xf numFmtId="49" fontId="5" fillId="0" borderId="14" xfId="0" applyNumberFormat="1" applyFont="1" applyBorder="1"/>
    <xf numFmtId="0" fontId="5" fillId="0" borderId="9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164" fontId="0" fillId="0" borderId="0" xfId="0" applyNumberFormat="1"/>
    <xf numFmtId="0" fontId="12" fillId="0" borderId="12" xfId="0" applyFont="1" applyBorder="1" applyAlignment="1">
      <alignment wrapText="1"/>
    </xf>
    <xf numFmtId="49" fontId="4" fillId="0" borderId="16" xfId="0" applyNumberFormat="1" applyFont="1" applyBorder="1"/>
    <xf numFmtId="0" fontId="12" fillId="0" borderId="17" xfId="0" applyFont="1" applyBorder="1"/>
    <xf numFmtId="49" fontId="4" fillId="0" borderId="18" xfId="0" applyNumberFormat="1" applyFont="1" applyBorder="1"/>
    <xf numFmtId="0" fontId="12" fillId="0" borderId="18" xfId="0" applyFont="1" applyFill="1" applyBorder="1" applyAlignment="1">
      <alignment wrapText="1"/>
    </xf>
    <xf numFmtId="49" fontId="4" fillId="0" borderId="14" xfId="0" applyNumberFormat="1" applyFont="1" applyBorder="1"/>
    <xf numFmtId="0" fontId="12" fillId="0" borderId="9" xfId="0" applyFont="1" applyBorder="1"/>
    <xf numFmtId="0" fontId="10" fillId="0" borderId="9" xfId="0" applyFont="1" applyBorder="1"/>
    <xf numFmtId="0" fontId="10" fillId="0" borderId="12" xfId="0" applyFont="1" applyBorder="1" applyAlignment="1">
      <alignment horizontal="left" wrapText="1"/>
    </xf>
    <xf numFmtId="0" fontId="10" fillId="0" borderId="12" xfId="0" applyFont="1" applyBorder="1" applyAlignment="1">
      <alignment horizontal="left"/>
    </xf>
    <xf numFmtId="0" fontId="12" fillId="0" borderId="12" xfId="0" applyFont="1" applyBorder="1" applyAlignment="1">
      <alignment horizontal="left" wrapText="1"/>
    </xf>
    <xf numFmtId="0" fontId="11" fillId="0" borderId="12" xfId="0" applyFont="1" applyBorder="1"/>
    <xf numFmtId="49" fontId="5" fillId="0" borderId="19" xfId="0" applyNumberFormat="1" applyFont="1" applyBorder="1"/>
    <xf numFmtId="0" fontId="10" fillId="0" borderId="17" xfId="0" applyFont="1" applyBorder="1" applyAlignment="1">
      <alignment horizontal="left" wrapText="1"/>
    </xf>
    <xf numFmtId="0" fontId="10" fillId="0" borderId="17" xfId="0" applyFont="1" applyBorder="1" applyAlignment="1">
      <alignment horizontal="left"/>
    </xf>
    <xf numFmtId="49" fontId="5" fillId="0" borderId="0" xfId="0" applyNumberFormat="1" applyFont="1" applyBorder="1"/>
    <xf numFmtId="0" fontId="10" fillId="0" borderId="0" xfId="0" applyFont="1" applyBorder="1" applyAlignment="1">
      <alignment horizontal="left" wrapText="1"/>
    </xf>
    <xf numFmtId="49" fontId="5" fillId="0" borderId="0" xfId="0" applyNumberFormat="1" applyFont="1" applyBorder="1" applyAlignment="1">
      <alignment horizontal="left"/>
    </xf>
    <xf numFmtId="0" fontId="10" fillId="0" borderId="19" xfId="0" applyFont="1" applyBorder="1" applyAlignment="1">
      <alignment horizontal="left"/>
    </xf>
    <xf numFmtId="0" fontId="14" fillId="0" borderId="19" xfId="0" applyFont="1" applyBorder="1"/>
    <xf numFmtId="0" fontId="0" fillId="0" borderId="0" xfId="0" applyBorder="1"/>
    <xf numFmtId="0" fontId="16" fillId="0" borderId="0" xfId="0" applyFont="1"/>
    <xf numFmtId="0" fontId="13" fillId="0" borderId="0" xfId="0" applyFont="1"/>
    <xf numFmtId="0" fontId="14" fillId="0" borderId="0" xfId="0" applyFont="1"/>
    <xf numFmtId="0" fontId="16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4" fillId="0" borderId="0" xfId="0" applyFont="1" applyBorder="1"/>
    <xf numFmtId="0" fontId="14" fillId="0" borderId="0" xfId="0" applyFont="1" applyBorder="1"/>
    <xf numFmtId="165" fontId="14" fillId="0" borderId="0" xfId="0" applyNumberFormat="1" applyFont="1" applyBorder="1"/>
    <xf numFmtId="0" fontId="14" fillId="0" borderId="19" xfId="0" applyFont="1" applyBorder="1" applyAlignment="1">
      <alignment horizontal="center"/>
    </xf>
    <xf numFmtId="0" fontId="17" fillId="0" borderId="19" xfId="0" applyFont="1" applyBorder="1" applyAlignment="1">
      <alignment horizontal="center" wrapText="1"/>
    </xf>
    <xf numFmtId="0" fontId="4" fillId="0" borderId="19" xfId="0" applyFont="1" applyBorder="1"/>
    <xf numFmtId="0" fontId="4" fillId="0" borderId="19" xfId="0" applyFont="1" applyBorder="1" applyAlignment="1">
      <alignment wrapText="1"/>
    </xf>
    <xf numFmtId="49" fontId="4" fillId="0" borderId="19" xfId="0" applyNumberFormat="1" applyFont="1" applyBorder="1"/>
    <xf numFmtId="0" fontId="18" fillId="0" borderId="19" xfId="0" applyFont="1" applyBorder="1"/>
    <xf numFmtId="0" fontId="0" fillId="0" borderId="19" xfId="0" applyBorder="1"/>
    <xf numFmtId="0" fontId="4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49" fontId="18" fillId="0" borderId="19" xfId="0" applyNumberFormat="1" applyFont="1" applyBorder="1" applyAlignment="1">
      <alignment horizontal="left"/>
    </xf>
    <xf numFmtId="0" fontId="5" fillId="0" borderId="19" xfId="0" applyFont="1" applyBorder="1"/>
    <xf numFmtId="49" fontId="18" fillId="0" borderId="19" xfId="0" applyNumberFormat="1" applyFont="1" applyBorder="1"/>
    <xf numFmtId="0" fontId="13" fillId="0" borderId="19" xfId="0" applyFont="1" applyBorder="1"/>
    <xf numFmtId="0" fontId="13" fillId="0" borderId="19" xfId="0" applyFont="1" applyBorder="1" applyAlignment="1">
      <alignment wrapText="1"/>
    </xf>
    <xf numFmtId="49" fontId="18" fillId="0" borderId="19" xfId="0" applyNumberFormat="1" applyFont="1" applyBorder="1" applyAlignment="1">
      <alignment wrapText="1"/>
    </xf>
    <xf numFmtId="0" fontId="3" fillId="0" borderId="19" xfId="0" applyFont="1" applyBorder="1"/>
    <xf numFmtId="0" fontId="0" fillId="0" borderId="0" xfId="0" applyNumberFormat="1"/>
    <xf numFmtId="49" fontId="13" fillId="0" borderId="19" xfId="0" applyNumberFormat="1" applyFont="1" applyBorder="1"/>
    <xf numFmtId="0" fontId="20" fillId="0" borderId="19" xfId="0" applyFont="1" applyBorder="1"/>
    <xf numFmtId="0" fontId="5" fillId="0" borderId="19" xfId="0" applyFont="1" applyBorder="1" applyAlignment="1">
      <alignment wrapText="1"/>
    </xf>
    <xf numFmtId="164" fontId="14" fillId="0" borderId="0" xfId="0" applyNumberFormat="1" applyFont="1"/>
    <xf numFmtId="0" fontId="5" fillId="0" borderId="19" xfId="0" applyFont="1" applyBorder="1" applyAlignment="1">
      <alignment horizontal="left"/>
    </xf>
    <xf numFmtId="165" fontId="5" fillId="0" borderId="19" xfId="0" applyNumberFormat="1" applyFont="1" applyBorder="1"/>
    <xf numFmtId="165" fontId="5" fillId="0" borderId="19" xfId="0" applyNumberFormat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65" fontId="4" fillId="0" borderId="0" xfId="0" applyNumberFormat="1" applyFont="1"/>
    <xf numFmtId="164" fontId="1" fillId="0" borderId="0" xfId="0" applyNumberFormat="1" applyFont="1"/>
    <xf numFmtId="0" fontId="21" fillId="0" borderId="12" xfId="0" applyFont="1" applyBorder="1"/>
    <xf numFmtId="0" fontId="1" fillId="0" borderId="0" xfId="0" applyFont="1"/>
    <xf numFmtId="0" fontId="21" fillId="0" borderId="12" xfId="0" applyFont="1" applyBorder="1" applyAlignment="1">
      <alignment wrapText="1"/>
    </xf>
    <xf numFmtId="49" fontId="23" fillId="0" borderId="11" xfId="0" applyNumberFormat="1" applyFont="1" applyBorder="1"/>
    <xf numFmtId="0" fontId="24" fillId="0" borderId="19" xfId="0" applyFont="1" applyBorder="1"/>
    <xf numFmtId="0" fontId="21" fillId="0" borderId="19" xfId="0" applyFont="1" applyBorder="1"/>
    <xf numFmtId="164" fontId="16" fillId="0" borderId="0" xfId="0" applyNumberFormat="1" applyFont="1"/>
    <xf numFmtId="0" fontId="25" fillId="0" borderId="19" xfId="0" applyFont="1" applyBorder="1" applyAlignment="1">
      <alignment horizontal="left" wrapText="1"/>
    </xf>
    <xf numFmtId="0" fontId="25" fillId="0" borderId="17" xfId="0" applyFont="1" applyBorder="1" applyAlignment="1">
      <alignment horizontal="left" wrapText="1"/>
    </xf>
    <xf numFmtId="0" fontId="23" fillId="0" borderId="19" xfId="0" applyFont="1" applyBorder="1" applyAlignment="1">
      <alignment wrapText="1"/>
    </xf>
    <xf numFmtId="49" fontId="23" fillId="0" borderId="19" xfId="0" applyNumberFormat="1" applyFont="1" applyBorder="1" applyAlignment="1">
      <alignment horizontal="left"/>
    </xf>
    <xf numFmtId="49" fontId="23" fillId="0" borderId="19" xfId="0" applyNumberFormat="1" applyFont="1" applyBorder="1"/>
    <xf numFmtId="3" fontId="14" fillId="0" borderId="0" xfId="0" applyNumberFormat="1" applyFont="1"/>
    <xf numFmtId="3" fontId="17" fillId="0" borderId="19" xfId="0" applyNumberFormat="1" applyFont="1" applyBorder="1" applyAlignment="1">
      <alignment horizontal="center" wrapText="1"/>
    </xf>
    <xf numFmtId="3" fontId="18" fillId="0" borderId="19" xfId="0" applyNumberFormat="1" applyFont="1" applyBorder="1" applyAlignment="1">
      <alignment horizontal="center"/>
    </xf>
    <xf numFmtId="3" fontId="14" fillId="0" borderId="19" xfId="0" applyNumberFormat="1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19" fillId="0" borderId="19" xfId="0" applyNumberFormat="1" applyFont="1" applyBorder="1" applyAlignment="1">
      <alignment horizontal="center"/>
    </xf>
    <xf numFmtId="3" fontId="6" fillId="0" borderId="19" xfId="0" applyNumberFormat="1" applyFont="1" applyBorder="1" applyAlignment="1">
      <alignment horizontal="center"/>
    </xf>
    <xf numFmtId="3" fontId="5" fillId="0" borderId="19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right"/>
    </xf>
    <xf numFmtId="3" fontId="3" fillId="0" borderId="0" xfId="0" applyNumberFormat="1" applyFont="1"/>
    <xf numFmtId="3" fontId="8" fillId="0" borderId="7" xfId="0" applyNumberFormat="1" applyFont="1" applyBorder="1" applyAlignment="1">
      <alignment horizontal="center" wrapText="1"/>
    </xf>
    <xf numFmtId="3" fontId="3" fillId="0" borderId="8" xfId="0" applyNumberFormat="1" applyFont="1" applyBorder="1" applyAlignment="1">
      <alignment horizontal="center" wrapText="1"/>
    </xf>
    <xf numFmtId="3" fontId="9" fillId="0" borderId="10" xfId="0" applyNumberFormat="1" applyFont="1" applyBorder="1" applyAlignment="1">
      <alignment horizontal="right"/>
    </xf>
    <xf numFmtId="3" fontId="3" fillId="0" borderId="8" xfId="0" applyNumberFormat="1" applyFont="1" applyBorder="1"/>
    <xf numFmtId="3" fontId="11" fillId="0" borderId="13" xfId="0" applyNumberFormat="1" applyFont="1" applyBorder="1" applyAlignment="1">
      <alignment horizontal="right"/>
    </xf>
    <xf numFmtId="3" fontId="3" fillId="0" borderId="11" xfId="0" applyNumberFormat="1" applyFont="1" applyBorder="1"/>
    <xf numFmtId="3" fontId="8" fillId="0" borderId="13" xfId="0" applyNumberFormat="1" applyFont="1" applyBorder="1" applyAlignment="1">
      <alignment horizontal="right"/>
    </xf>
    <xf numFmtId="3" fontId="9" fillId="0" borderId="15" xfId="0" applyNumberFormat="1" applyFont="1" applyBorder="1" applyAlignment="1">
      <alignment horizontal="right"/>
    </xf>
    <xf numFmtId="3" fontId="22" fillId="0" borderId="13" xfId="0" applyNumberFormat="1" applyFont="1" applyBorder="1" applyAlignment="1">
      <alignment horizontal="right"/>
    </xf>
    <xf numFmtId="3" fontId="11" fillId="0" borderId="12" xfId="0" applyNumberFormat="1" applyFont="1" applyBorder="1" applyAlignment="1">
      <alignment horizontal="right"/>
    </xf>
    <xf numFmtId="3" fontId="8" fillId="0" borderId="15" xfId="0" applyNumberFormat="1" applyFont="1" applyBorder="1" applyAlignment="1">
      <alignment horizontal="right"/>
    </xf>
    <xf numFmtId="3" fontId="8" fillId="2" borderId="15" xfId="0" applyNumberFormat="1" applyFont="1" applyFill="1" applyBorder="1" applyAlignment="1">
      <alignment horizontal="right"/>
    </xf>
    <xf numFmtId="3" fontId="8" fillId="2" borderId="13" xfId="0" applyNumberFormat="1" applyFont="1" applyFill="1" applyBorder="1" applyAlignment="1">
      <alignment horizontal="right"/>
    </xf>
    <xf numFmtId="3" fontId="8" fillId="2" borderId="20" xfId="0" applyNumberFormat="1" applyFont="1" applyFill="1" applyBorder="1" applyAlignment="1">
      <alignment horizontal="right"/>
    </xf>
    <xf numFmtId="3" fontId="3" fillId="0" borderId="16" xfId="0" applyNumberFormat="1" applyFont="1" applyBorder="1"/>
    <xf numFmtId="3" fontId="8" fillId="2" borderId="19" xfId="0" applyNumberFormat="1" applyFont="1" applyFill="1" applyBorder="1" applyAlignment="1">
      <alignment horizontal="right"/>
    </xf>
    <xf numFmtId="3" fontId="3" fillId="0" borderId="19" xfId="0" applyNumberFormat="1" applyFont="1" applyBorder="1"/>
    <xf numFmtId="3" fontId="8" fillId="2" borderId="0" xfId="0" applyNumberFormat="1" applyFont="1" applyFill="1" applyBorder="1" applyAlignment="1">
      <alignment horizontal="right"/>
    </xf>
    <xf numFmtId="3" fontId="3" fillId="0" borderId="0" xfId="0" applyNumberFormat="1" applyFont="1" applyBorder="1"/>
    <xf numFmtId="3" fontId="8" fillId="0" borderId="19" xfId="0" applyNumberFormat="1" applyFont="1" applyBorder="1" applyAlignment="1">
      <alignment horizontal="right" wrapText="1"/>
    </xf>
    <xf numFmtId="3" fontId="8" fillId="0" borderId="0" xfId="0" applyNumberFormat="1" applyFont="1" applyBorder="1" applyAlignment="1">
      <alignment horizontal="right" wrapText="1"/>
    </xf>
    <xf numFmtId="3" fontId="3" fillId="0" borderId="0" xfId="0" applyNumberFormat="1" applyFont="1" applyBorder="1" applyAlignment="1">
      <alignment wrapText="1"/>
    </xf>
    <xf numFmtId="3" fontId="15" fillId="0" borderId="19" xfId="0" applyNumberFormat="1" applyFont="1" applyBorder="1" applyAlignment="1">
      <alignment horizontal="right"/>
    </xf>
    <xf numFmtId="3" fontId="15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49" fontId="24" fillId="0" borderId="11" xfId="0" applyNumberFormat="1" applyFont="1" applyBorder="1"/>
    <xf numFmtId="49" fontId="24" fillId="0" borderId="19" xfId="0" applyNumberFormat="1" applyFont="1" applyBorder="1"/>
    <xf numFmtId="49" fontId="24" fillId="0" borderId="22" xfId="0" applyNumberFormat="1" applyFont="1" applyBorder="1"/>
    <xf numFmtId="0" fontId="25" fillId="0" borderId="21" xfId="0" applyFont="1" applyBorder="1" applyAlignment="1">
      <alignment horizontal="left" wrapText="1"/>
    </xf>
    <xf numFmtId="0" fontId="25" fillId="0" borderId="23" xfId="0" applyFont="1" applyBorder="1" applyAlignment="1">
      <alignment horizontal="left" wrapText="1"/>
    </xf>
    <xf numFmtId="49" fontId="24" fillId="0" borderId="5" xfId="0" applyNumberFormat="1" applyFont="1" applyBorder="1" applyAlignment="1">
      <alignment horizontal="center"/>
    </xf>
    <xf numFmtId="166" fontId="15" fillId="0" borderId="19" xfId="0" applyNumberFormat="1" applyFont="1" applyBorder="1" applyAlignment="1">
      <alignment horizontal="right"/>
    </xf>
    <xf numFmtId="0" fontId="2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14" fillId="0" borderId="22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7" fillId="0" borderId="19" xfId="0" applyFont="1" applyBorder="1" applyAlignment="1">
      <alignment horizontal="center" wrapText="1"/>
    </xf>
    <xf numFmtId="3" fontId="17" fillId="0" borderId="19" xfId="0" applyNumberFormat="1" applyFont="1" applyBorder="1" applyAlignment="1">
      <alignment horizontal="center" wrapText="1"/>
    </xf>
    <xf numFmtId="3" fontId="7" fillId="0" borderId="3" xfId="0" applyNumberFormat="1" applyFont="1" applyBorder="1" applyAlignment="1">
      <alignment horizontal="center" wrapText="1"/>
    </xf>
    <xf numFmtId="3" fontId="7" fillId="0" borderId="26" xfId="0" applyNumberFormat="1" applyFont="1" applyBorder="1" applyAlignment="1">
      <alignment horizontal="center" wrapText="1"/>
    </xf>
    <xf numFmtId="3" fontId="7" fillId="0" borderId="4" xfId="0" applyNumberFormat="1" applyFont="1" applyBorder="1" applyAlignment="1">
      <alignment horizontal="center" wrapText="1"/>
    </xf>
    <xf numFmtId="49" fontId="5" fillId="0" borderId="1" xfId="0" applyNumberFormat="1" applyFont="1" applyBorder="1"/>
    <xf numFmtId="49" fontId="5" fillId="0" borderId="5" xfId="0" applyNumberFormat="1" applyFont="1" applyBorder="1"/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topLeftCell="A16" workbookViewId="0">
      <selection activeCell="H33" sqref="H33"/>
    </sheetView>
  </sheetViews>
  <sheetFormatPr defaultColWidth="9" defaultRowHeight="21"/>
  <cols>
    <col min="2" max="2" width="110" customWidth="1"/>
    <col min="3" max="3" width="17.85546875" customWidth="1"/>
    <col min="4" max="4" width="18.85546875" customWidth="1"/>
    <col min="5" max="5" width="22.42578125" style="91" customWidth="1"/>
    <col min="6" max="6" width="15.42578125" customWidth="1"/>
  </cols>
  <sheetData>
    <row r="1" spans="1:5" ht="14.25" customHeight="1">
      <c r="A1" s="45"/>
      <c r="B1" s="45"/>
      <c r="C1" s="45"/>
      <c r="D1" s="45"/>
    </row>
    <row r="2" spans="1:5" s="1" customFormat="1" ht="60.75" customHeight="1">
      <c r="A2" s="134" t="s">
        <v>225</v>
      </c>
      <c r="B2" s="135"/>
      <c r="C2" s="135"/>
      <c r="D2" s="135"/>
      <c r="E2" s="135"/>
    </row>
    <row r="3" spans="1:5">
      <c r="A3" s="45"/>
      <c r="B3" s="46"/>
      <c r="C3" s="47"/>
      <c r="D3" s="47"/>
    </row>
    <row r="4" spans="1:5">
      <c r="A4" s="45"/>
      <c r="B4" s="46"/>
      <c r="C4" s="47"/>
      <c r="D4" s="47"/>
    </row>
    <row r="5" spans="1:5">
      <c r="A5" s="45"/>
      <c r="B5" s="48"/>
      <c r="C5" s="48"/>
      <c r="D5" s="48"/>
    </row>
    <row r="6" spans="1:5">
      <c r="A6" s="49"/>
      <c r="B6" s="50"/>
      <c r="C6" s="49"/>
      <c r="D6" s="51"/>
    </row>
    <row r="7" spans="1:5" s="41" customFormat="1" ht="21" customHeight="1">
      <c r="A7" s="136"/>
      <c r="B7" s="139" t="s">
        <v>0</v>
      </c>
      <c r="C7" s="139" t="s">
        <v>1</v>
      </c>
      <c r="D7" s="140" t="s">
        <v>2</v>
      </c>
      <c r="E7" s="141" t="s">
        <v>3</v>
      </c>
    </row>
    <row r="8" spans="1:5" s="41" customFormat="1" ht="21" customHeight="1">
      <c r="A8" s="137"/>
      <c r="B8" s="139"/>
      <c r="C8" s="139"/>
      <c r="D8" s="140"/>
      <c r="E8" s="141"/>
    </row>
    <row r="9" spans="1:5" s="41" customFormat="1" ht="96" customHeight="1">
      <c r="A9" s="138"/>
      <c r="B9" s="139"/>
      <c r="C9" s="139"/>
      <c r="D9" s="140"/>
      <c r="E9" s="141"/>
    </row>
    <row r="10" spans="1:5" s="41" customFormat="1" ht="26.25" customHeight="1">
      <c r="A10" s="52"/>
      <c r="B10" s="52">
        <v>1</v>
      </c>
      <c r="C10" s="52">
        <v>2</v>
      </c>
      <c r="D10" s="53">
        <v>3</v>
      </c>
      <c r="E10" s="92">
        <v>4</v>
      </c>
    </row>
    <row r="11" spans="1:5" ht="42">
      <c r="A11" s="54"/>
      <c r="B11" s="55" t="s">
        <v>4</v>
      </c>
      <c r="C11" s="56" t="s">
        <v>5</v>
      </c>
      <c r="D11" s="57">
        <v>605.5</v>
      </c>
      <c r="E11" s="93">
        <v>35000</v>
      </c>
    </row>
    <row r="12" spans="1:5" ht="63">
      <c r="A12" s="58"/>
      <c r="B12" s="55" t="s">
        <v>6</v>
      </c>
      <c r="C12" s="56" t="s">
        <v>7</v>
      </c>
      <c r="D12" s="57">
        <v>50</v>
      </c>
      <c r="E12" s="93">
        <f>'Финансово-экономич обоснование'!E99</f>
        <v>42158.228451296425</v>
      </c>
    </row>
    <row r="13" spans="1:5" ht="84">
      <c r="A13" s="54"/>
      <c r="B13" s="88" t="s">
        <v>226</v>
      </c>
      <c r="C13" s="56" t="s">
        <v>8</v>
      </c>
      <c r="D13" s="57">
        <v>10</v>
      </c>
      <c r="E13" s="93">
        <f>'Финансово-экономич обоснование'!E108</f>
        <v>29988.618079887878</v>
      </c>
    </row>
    <row r="14" spans="1:5" ht="84">
      <c r="A14" s="54"/>
      <c r="B14" s="55" t="s">
        <v>9</v>
      </c>
      <c r="C14" s="56" t="s">
        <v>10</v>
      </c>
      <c r="D14" s="57">
        <v>9</v>
      </c>
      <c r="E14" s="93">
        <f>'Финансово-экономич обоснование'!E107</f>
        <v>17319.746250875964</v>
      </c>
    </row>
    <row r="15" spans="1:5" s="1" customFormat="1">
      <c r="A15" s="59"/>
      <c r="B15" s="60" t="s">
        <v>12</v>
      </c>
      <c r="C15" s="89" t="s">
        <v>11</v>
      </c>
      <c r="D15" s="60"/>
      <c r="E15" s="94"/>
    </row>
    <row r="16" spans="1:5" s="1" customFormat="1">
      <c r="A16" s="59"/>
      <c r="B16" s="60"/>
      <c r="C16" s="61"/>
      <c r="D16" s="60"/>
      <c r="E16" s="94"/>
    </row>
    <row r="17" spans="1:6">
      <c r="A17" s="54"/>
      <c r="B17" s="62" t="s">
        <v>13</v>
      </c>
      <c r="C17" s="63" t="s">
        <v>14</v>
      </c>
      <c r="D17" s="57">
        <v>605.5</v>
      </c>
      <c r="E17" s="95">
        <f>E18-E19</f>
        <v>20915205</v>
      </c>
    </row>
    <row r="18" spans="1:6">
      <c r="A18" s="54"/>
      <c r="B18" s="64" t="s">
        <v>15</v>
      </c>
      <c r="C18" s="63" t="s">
        <v>16</v>
      </c>
      <c r="D18" s="57">
        <v>605.5</v>
      </c>
      <c r="E18" s="96">
        <f>D18*E11</f>
        <v>21192500</v>
      </c>
    </row>
    <row r="19" spans="1:6">
      <c r="A19" s="54"/>
      <c r="B19" s="65" t="s">
        <v>17</v>
      </c>
      <c r="C19" s="66" t="s">
        <v>18</v>
      </c>
      <c r="D19" s="62"/>
      <c r="E19" s="96">
        <v>277295</v>
      </c>
    </row>
    <row r="20" spans="1:6">
      <c r="A20" s="54"/>
      <c r="B20" s="67" t="s">
        <v>19</v>
      </c>
      <c r="C20" s="63" t="s">
        <v>20</v>
      </c>
      <c r="D20" s="62"/>
      <c r="E20" s="95">
        <v>4651498</v>
      </c>
    </row>
    <row r="21" spans="1:6">
      <c r="A21" s="54"/>
      <c r="B21" s="39" t="s">
        <v>21</v>
      </c>
      <c r="C21" s="63" t="s">
        <v>22</v>
      </c>
      <c r="D21" s="62"/>
      <c r="E21" s="94">
        <f>E22+E23+E24</f>
        <v>3543198.3473020326</v>
      </c>
      <c r="F21" s="68"/>
    </row>
    <row r="22" spans="1:6" s="42" customFormat="1">
      <c r="A22" s="64"/>
      <c r="B22" s="64" t="s">
        <v>23</v>
      </c>
      <c r="C22" s="69" t="s">
        <v>24</v>
      </c>
      <c r="D22" s="70">
        <v>50</v>
      </c>
      <c r="E22" s="96">
        <f>D22*'Финансово-экономич обоснование'!E99</f>
        <v>2107911.4225648213</v>
      </c>
    </row>
    <row r="23" spans="1:6" s="42" customFormat="1">
      <c r="A23" s="64"/>
      <c r="B23" s="64" t="s">
        <v>25</v>
      </c>
      <c r="C23" s="69" t="s">
        <v>26</v>
      </c>
      <c r="D23" s="70">
        <v>34</v>
      </c>
      <c r="E23" s="96">
        <f>D23*'Финансово-экономич обоснование'!E108</f>
        <v>1019613.0147161878</v>
      </c>
    </row>
    <row r="24" spans="1:6" s="42" customFormat="1">
      <c r="A24" s="64"/>
      <c r="B24" s="84" t="s">
        <v>224</v>
      </c>
      <c r="C24" s="69" t="s">
        <v>27</v>
      </c>
      <c r="D24" s="70">
        <v>24</v>
      </c>
      <c r="E24" s="96">
        <f>D24*'Финансово-экономич обоснование'!E107</f>
        <v>415673.91002102313</v>
      </c>
    </row>
    <row r="25" spans="1:6">
      <c r="A25" s="54"/>
      <c r="B25" s="83" t="s">
        <v>29</v>
      </c>
      <c r="C25" s="90" t="s">
        <v>28</v>
      </c>
      <c r="D25" s="62"/>
      <c r="E25" s="94">
        <f>E26+E27+E28</f>
        <v>692700</v>
      </c>
    </row>
    <row r="26" spans="1:6">
      <c r="A26" s="54"/>
      <c r="B26" s="62" t="s">
        <v>31</v>
      </c>
      <c r="C26" s="63"/>
      <c r="D26" s="62"/>
      <c r="E26" s="97">
        <v>0</v>
      </c>
    </row>
    <row r="27" spans="1:6">
      <c r="A27" s="54"/>
      <c r="B27" s="62" t="s">
        <v>33</v>
      </c>
      <c r="C27" s="90" t="s">
        <v>30</v>
      </c>
      <c r="D27" s="62"/>
      <c r="E27" s="97">
        <v>302940</v>
      </c>
    </row>
    <row r="28" spans="1:6">
      <c r="A28" s="54"/>
      <c r="B28" s="62" t="s">
        <v>35</v>
      </c>
      <c r="C28" s="90" t="s">
        <v>32</v>
      </c>
      <c r="D28" s="62"/>
      <c r="E28" s="97">
        <v>389760</v>
      </c>
    </row>
    <row r="29" spans="1:6" ht="42">
      <c r="A29" s="54"/>
      <c r="B29" s="71" t="s">
        <v>37</v>
      </c>
      <c r="C29" s="90" t="s">
        <v>34</v>
      </c>
      <c r="D29" s="62"/>
      <c r="E29" s="94">
        <v>123533</v>
      </c>
    </row>
    <row r="30" spans="1:6" s="43" customFormat="1">
      <c r="A30" s="62"/>
      <c r="B30" s="62" t="s">
        <v>39</v>
      </c>
      <c r="C30" s="90" t="s">
        <v>36</v>
      </c>
      <c r="D30" s="62"/>
      <c r="E30" s="98">
        <f>E17+E21+E25+E29+E20</f>
        <v>29926134.347302034</v>
      </c>
      <c r="F30" s="72"/>
    </row>
    <row r="31" spans="1:6" s="44" customFormat="1">
      <c r="A31" s="60"/>
      <c r="B31" s="60" t="s">
        <v>41</v>
      </c>
      <c r="C31" s="61"/>
      <c r="D31" s="60"/>
      <c r="E31" s="94"/>
    </row>
    <row r="32" spans="1:6" s="44" customFormat="1">
      <c r="A32" s="73" t="s">
        <v>42</v>
      </c>
      <c r="B32" s="73" t="s">
        <v>43</v>
      </c>
      <c r="C32" s="89" t="s">
        <v>38</v>
      </c>
      <c r="D32" s="60"/>
      <c r="E32" s="94">
        <f>'Финансово-экономич обоснование'!D60</f>
        <v>14037248</v>
      </c>
    </row>
    <row r="33" spans="1:6" s="41" customFormat="1">
      <c r="A33" s="73" t="s">
        <v>45</v>
      </c>
      <c r="B33" s="62" t="s">
        <v>46</v>
      </c>
      <c r="C33" s="90" t="s">
        <v>40</v>
      </c>
      <c r="D33" s="74"/>
      <c r="E33" s="94">
        <f>'Финансово-экономич обоснование'!D79</f>
        <v>8683017</v>
      </c>
    </row>
    <row r="34" spans="1:6" s="41" customFormat="1">
      <c r="A34" s="73" t="s">
        <v>48</v>
      </c>
      <c r="B34" s="62" t="s">
        <v>49</v>
      </c>
      <c r="C34" s="90" t="s">
        <v>44</v>
      </c>
      <c r="D34" s="74"/>
      <c r="E34" s="94">
        <f>'Финансово-экономич обоснование'!D97</f>
        <v>7359631</v>
      </c>
    </row>
    <row r="35" spans="1:6" s="41" customFormat="1">
      <c r="A35" s="62"/>
      <c r="B35" s="73" t="s">
        <v>51</v>
      </c>
      <c r="C35" s="89" t="s">
        <v>47</v>
      </c>
      <c r="D35" s="75"/>
      <c r="E35" s="98">
        <f>'Финансово-экономич обоснование'!D99</f>
        <v>30079896</v>
      </c>
      <c r="F35" s="85"/>
    </row>
    <row r="36" spans="1:6" s="41" customFormat="1">
      <c r="A36" s="48"/>
      <c r="B36" s="76"/>
      <c r="C36" s="76"/>
      <c r="D36" s="76"/>
      <c r="E36" s="91"/>
    </row>
    <row r="37" spans="1:6">
      <c r="A37" s="45"/>
      <c r="B37" s="45"/>
      <c r="C37" s="45"/>
      <c r="D37" s="77"/>
    </row>
    <row r="38" spans="1:6">
      <c r="C38" s="19"/>
    </row>
  </sheetData>
  <mergeCells count="6">
    <mergeCell ref="A2:E2"/>
    <mergeCell ref="A7:A9"/>
    <mergeCell ref="B7:B9"/>
    <mergeCell ref="C7:C9"/>
    <mergeCell ref="D7:D9"/>
    <mergeCell ref="E7:E9"/>
  </mergeCells>
  <pageMargins left="0.7" right="0.7" top="0.75" bottom="0.75" header="0.3" footer="0.3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9"/>
  <sheetViews>
    <sheetView tabSelected="1" topLeftCell="A106" workbookViewId="0">
      <selection activeCell="F106" sqref="F106"/>
    </sheetView>
  </sheetViews>
  <sheetFormatPr defaultColWidth="9" defaultRowHeight="18.75"/>
  <cols>
    <col min="1" max="1" width="12.42578125" style="2" customWidth="1"/>
    <col min="2" max="2" width="103.7109375" customWidth="1"/>
    <col min="3" max="4" width="19.42578125" style="126" customWidth="1"/>
    <col min="5" max="5" width="19.7109375" style="100" customWidth="1"/>
    <col min="6" max="6" width="18.42578125" customWidth="1"/>
  </cols>
  <sheetData>
    <row r="1" spans="1:6" ht="83.25" customHeight="1" thickBot="1">
      <c r="A1" s="4"/>
      <c r="B1" s="5" t="s">
        <v>201</v>
      </c>
      <c r="C1" s="99"/>
      <c r="D1" s="99"/>
    </row>
    <row r="2" spans="1:6" ht="76.5" customHeight="1" thickBot="1">
      <c r="A2" s="145" t="s">
        <v>53</v>
      </c>
      <c r="B2" s="147" t="s">
        <v>54</v>
      </c>
      <c r="C2" s="142" t="s">
        <v>55</v>
      </c>
      <c r="D2" s="143"/>
      <c r="E2" s="144"/>
    </row>
    <row r="3" spans="1:6" ht="73.5" customHeight="1" thickBot="1">
      <c r="A3" s="146"/>
      <c r="B3" s="148"/>
      <c r="C3" s="101" t="s">
        <v>203</v>
      </c>
      <c r="D3" s="101" t="s">
        <v>202</v>
      </c>
      <c r="E3" s="102" t="s">
        <v>56</v>
      </c>
    </row>
    <row r="4" spans="1:6" s="1" customFormat="1" ht="18.75" customHeight="1" thickBot="1">
      <c r="A4" s="132" t="s">
        <v>230</v>
      </c>
      <c r="B4" s="6">
        <v>2</v>
      </c>
      <c r="C4" s="101">
        <v>3</v>
      </c>
      <c r="D4" s="101">
        <v>4</v>
      </c>
      <c r="E4" s="102">
        <v>5</v>
      </c>
    </row>
    <row r="5" spans="1:6" ht="21">
      <c r="A5" s="7"/>
      <c r="B5" s="8" t="s">
        <v>57</v>
      </c>
      <c r="C5" s="103"/>
      <c r="D5" s="103"/>
      <c r="E5" s="104"/>
    </row>
    <row r="6" spans="1:6" ht="21">
      <c r="A6" s="9"/>
      <c r="B6" s="10" t="s">
        <v>58</v>
      </c>
      <c r="C6" s="105"/>
      <c r="D6" s="105"/>
      <c r="E6" s="106"/>
    </row>
    <row r="7" spans="1:6" ht="21">
      <c r="A7" s="11" t="s">
        <v>5</v>
      </c>
      <c r="B7" s="12" t="s">
        <v>59</v>
      </c>
      <c r="C7" s="105">
        <v>8107</v>
      </c>
      <c r="D7" s="105">
        <v>0</v>
      </c>
      <c r="E7" s="106"/>
    </row>
    <row r="8" spans="1:6" ht="21">
      <c r="A8" s="11" t="s">
        <v>7</v>
      </c>
      <c r="B8" s="12" t="s">
        <v>60</v>
      </c>
      <c r="C8" s="105">
        <v>1915000</v>
      </c>
      <c r="D8" s="105">
        <v>0</v>
      </c>
      <c r="E8" s="106"/>
    </row>
    <row r="9" spans="1:6" ht="76.5">
      <c r="A9" s="11" t="s">
        <v>8</v>
      </c>
      <c r="B9" s="12" t="s">
        <v>61</v>
      </c>
      <c r="C9" s="105">
        <v>1602000</v>
      </c>
      <c r="D9" s="105">
        <v>1920100</v>
      </c>
      <c r="E9" s="106"/>
      <c r="F9" s="13" t="s">
        <v>204</v>
      </c>
    </row>
    <row r="10" spans="1:6" ht="21">
      <c r="A10" s="11" t="s">
        <v>10</v>
      </c>
      <c r="B10" s="12" t="s">
        <v>62</v>
      </c>
      <c r="C10" s="105">
        <v>98600</v>
      </c>
      <c r="D10" s="105">
        <v>142656</v>
      </c>
      <c r="E10" s="106"/>
      <c r="F10" s="14" t="s">
        <v>205</v>
      </c>
    </row>
    <row r="11" spans="1:6" ht="21">
      <c r="A11" s="9" t="s">
        <v>11</v>
      </c>
      <c r="B11" s="15" t="s">
        <v>63</v>
      </c>
      <c r="C11" s="107">
        <f>SUM(C7:C10)</f>
        <v>3623707</v>
      </c>
      <c r="D11" s="107">
        <f>SUM(D7:D10)</f>
        <v>2062756</v>
      </c>
      <c r="E11" s="106">
        <f>D11/C111</f>
        <v>2891.0385423966363</v>
      </c>
    </row>
    <row r="12" spans="1:6" ht="21">
      <c r="A12" s="16"/>
      <c r="B12" s="17"/>
      <c r="C12" s="108"/>
      <c r="D12" s="108"/>
      <c r="E12" s="106"/>
    </row>
    <row r="13" spans="1:6" ht="21">
      <c r="A13" s="11"/>
      <c r="B13" s="10" t="s">
        <v>64</v>
      </c>
      <c r="C13" s="105"/>
      <c r="D13" s="105"/>
      <c r="E13" s="106"/>
    </row>
    <row r="14" spans="1:6" ht="21">
      <c r="A14" s="11" t="s">
        <v>14</v>
      </c>
      <c r="B14" s="18" t="s">
        <v>65</v>
      </c>
      <c r="C14" s="105">
        <v>639900</v>
      </c>
      <c r="D14" s="105">
        <v>646101</v>
      </c>
      <c r="E14" s="106"/>
      <c r="F14" s="19"/>
    </row>
    <row r="15" spans="1:6" ht="21">
      <c r="A15" s="11" t="s">
        <v>16</v>
      </c>
      <c r="B15" s="12" t="s">
        <v>66</v>
      </c>
      <c r="C15" s="105">
        <v>6497</v>
      </c>
      <c r="D15" s="105">
        <v>6497</v>
      </c>
      <c r="E15" s="106"/>
    </row>
    <row r="16" spans="1:6" ht="38.25">
      <c r="A16" s="11" t="s">
        <v>18</v>
      </c>
      <c r="B16" s="20" t="s">
        <v>67</v>
      </c>
      <c r="C16" s="105">
        <v>1799</v>
      </c>
      <c r="D16" s="105">
        <v>1799</v>
      </c>
      <c r="E16" s="106"/>
    </row>
    <row r="17" spans="1:6" ht="21">
      <c r="A17" s="11" t="s">
        <v>20</v>
      </c>
      <c r="B17" s="12" t="s">
        <v>68</v>
      </c>
      <c r="C17" s="105">
        <v>1439994</v>
      </c>
      <c r="D17" s="105">
        <v>1432532</v>
      </c>
      <c r="E17" s="106"/>
      <c r="F17" s="19"/>
    </row>
    <row r="18" spans="1:6" ht="21">
      <c r="A18" s="11" t="s">
        <v>22</v>
      </c>
      <c r="B18" s="12" t="s">
        <v>69</v>
      </c>
      <c r="C18" s="105">
        <v>150000</v>
      </c>
      <c r="D18" s="105">
        <v>150000</v>
      </c>
      <c r="E18" s="106"/>
      <c r="F18" s="13"/>
    </row>
    <row r="19" spans="1:6" ht="21">
      <c r="A19" s="11" t="s">
        <v>24</v>
      </c>
      <c r="B19" s="12" t="s">
        <v>70</v>
      </c>
      <c r="C19" s="105">
        <v>455000</v>
      </c>
      <c r="D19" s="105">
        <v>525616</v>
      </c>
      <c r="E19" s="106"/>
      <c r="F19" s="78" t="s">
        <v>206</v>
      </c>
    </row>
    <row r="20" spans="1:6" ht="21">
      <c r="A20" s="11" t="s">
        <v>26</v>
      </c>
      <c r="B20" s="12" t="s">
        <v>71</v>
      </c>
      <c r="C20" s="105">
        <v>4768192</v>
      </c>
      <c r="D20" s="105">
        <v>4743484</v>
      </c>
      <c r="E20" s="106"/>
      <c r="F20" s="19"/>
    </row>
    <row r="21" spans="1:6" ht="21">
      <c r="A21" s="11" t="s">
        <v>27</v>
      </c>
      <c r="B21" s="12" t="s">
        <v>72</v>
      </c>
      <c r="C21" s="105">
        <v>28000</v>
      </c>
      <c r="D21" s="105">
        <v>28000</v>
      </c>
      <c r="E21" s="106"/>
    </row>
    <row r="22" spans="1:6" ht="21">
      <c r="A22" s="11" t="s">
        <v>28</v>
      </c>
      <c r="B22" s="12" t="s">
        <v>73</v>
      </c>
      <c r="C22" s="105">
        <v>60000</v>
      </c>
      <c r="D22" s="105">
        <v>250000</v>
      </c>
      <c r="E22" s="106"/>
      <c r="F22" s="19"/>
    </row>
    <row r="23" spans="1:6" ht="21">
      <c r="A23" s="11" t="s">
        <v>30</v>
      </c>
      <c r="B23" s="12" t="s">
        <v>74</v>
      </c>
      <c r="C23" s="105">
        <v>50000</v>
      </c>
      <c r="D23" s="105">
        <v>57500</v>
      </c>
      <c r="E23" s="106"/>
      <c r="F23" s="19"/>
    </row>
    <row r="24" spans="1:6" ht="21">
      <c r="A24" s="11" t="s">
        <v>32</v>
      </c>
      <c r="B24" s="79" t="s">
        <v>207</v>
      </c>
      <c r="C24" s="105">
        <v>120000</v>
      </c>
      <c r="D24" s="105">
        <v>170000</v>
      </c>
      <c r="E24" s="106"/>
    </row>
    <row r="25" spans="1:6" ht="38.25">
      <c r="A25" s="11" t="s">
        <v>34</v>
      </c>
      <c r="B25" s="20" t="s">
        <v>75</v>
      </c>
      <c r="C25" s="105">
        <v>62000</v>
      </c>
      <c r="D25" s="105">
        <v>74400</v>
      </c>
      <c r="E25" s="106"/>
    </row>
    <row r="26" spans="1:6" ht="21">
      <c r="A26" s="11" t="s">
        <v>36</v>
      </c>
      <c r="B26" s="12" t="s">
        <v>76</v>
      </c>
      <c r="C26" s="105">
        <v>28750</v>
      </c>
      <c r="D26" s="105">
        <v>34500</v>
      </c>
      <c r="E26" s="106"/>
      <c r="F26" s="19"/>
    </row>
    <row r="27" spans="1:6" ht="38.25">
      <c r="A27" s="11" t="s">
        <v>38</v>
      </c>
      <c r="B27" s="20" t="s">
        <v>77</v>
      </c>
      <c r="C27" s="105">
        <v>10000</v>
      </c>
      <c r="D27" s="105">
        <v>15000</v>
      </c>
      <c r="E27" s="106"/>
    </row>
    <row r="28" spans="1:6" ht="21">
      <c r="A28" s="11" t="s">
        <v>40</v>
      </c>
      <c r="B28" s="12" t="s">
        <v>78</v>
      </c>
      <c r="C28" s="105">
        <v>6000</v>
      </c>
      <c r="D28" s="105">
        <v>6900</v>
      </c>
      <c r="E28" s="106"/>
    </row>
    <row r="29" spans="1:6" ht="21">
      <c r="A29" s="11" t="s">
        <v>44</v>
      </c>
      <c r="B29" s="18" t="s">
        <v>79</v>
      </c>
      <c r="C29" s="105">
        <v>21600</v>
      </c>
      <c r="D29" s="105">
        <v>26000</v>
      </c>
      <c r="E29" s="106"/>
    </row>
    <row r="30" spans="1:6" ht="21">
      <c r="A30" s="11" t="s">
        <v>47</v>
      </c>
      <c r="B30" s="18" t="s">
        <v>80</v>
      </c>
      <c r="C30" s="105">
        <v>145000</v>
      </c>
      <c r="D30" s="109">
        <f>25596+123000</f>
        <v>148596</v>
      </c>
      <c r="E30" s="106"/>
    </row>
    <row r="31" spans="1:6" ht="21">
      <c r="A31" s="11" t="s">
        <v>50</v>
      </c>
      <c r="B31" s="12" t="s">
        <v>81</v>
      </c>
      <c r="C31" s="105">
        <v>10000</v>
      </c>
      <c r="D31" s="105">
        <v>12000</v>
      </c>
      <c r="E31" s="106"/>
    </row>
    <row r="32" spans="1:6" ht="21">
      <c r="A32" s="11" t="s">
        <v>52</v>
      </c>
      <c r="B32" s="12" t="s">
        <v>82</v>
      </c>
      <c r="C32" s="105">
        <v>144000</v>
      </c>
      <c r="D32" s="105">
        <v>172800</v>
      </c>
      <c r="E32" s="106"/>
      <c r="F32" s="19"/>
    </row>
    <row r="33" spans="1:6" ht="21">
      <c r="A33" s="11" t="s">
        <v>83</v>
      </c>
      <c r="B33" s="12" t="s">
        <v>84</v>
      </c>
      <c r="C33" s="105">
        <v>150000</v>
      </c>
      <c r="D33" s="105">
        <v>150000</v>
      </c>
      <c r="E33" s="106"/>
      <c r="F33" s="19"/>
    </row>
    <row r="34" spans="1:6" ht="21">
      <c r="A34" s="11" t="s">
        <v>85</v>
      </c>
      <c r="B34" s="12" t="s">
        <v>86</v>
      </c>
      <c r="C34" s="105">
        <v>2670</v>
      </c>
      <c r="D34" s="105">
        <v>2670</v>
      </c>
      <c r="E34" s="106"/>
      <c r="F34" s="19"/>
    </row>
    <row r="35" spans="1:6" ht="21">
      <c r="A35" s="11" t="s">
        <v>87</v>
      </c>
      <c r="B35" s="12" t="s">
        <v>88</v>
      </c>
      <c r="C35" s="105">
        <v>15000</v>
      </c>
      <c r="D35" s="105">
        <v>25000</v>
      </c>
      <c r="E35" s="106"/>
      <c r="F35" s="19"/>
    </row>
    <row r="36" spans="1:6" ht="21">
      <c r="A36" s="11" t="s">
        <v>89</v>
      </c>
      <c r="B36" s="12" t="s">
        <v>90</v>
      </c>
      <c r="C36" s="105">
        <v>850000</v>
      </c>
      <c r="D36" s="105">
        <v>465000</v>
      </c>
      <c r="E36" s="106"/>
      <c r="F36" s="19"/>
    </row>
    <row r="37" spans="1:6" ht="21">
      <c r="A37" s="11" t="s">
        <v>91</v>
      </c>
      <c r="B37" s="20" t="s">
        <v>92</v>
      </c>
      <c r="C37" s="105">
        <v>10000</v>
      </c>
      <c r="D37" s="105">
        <v>0</v>
      </c>
      <c r="E37" s="106"/>
    </row>
    <row r="38" spans="1:6" ht="21">
      <c r="A38" s="11" t="s">
        <v>93</v>
      </c>
      <c r="B38" s="12" t="s">
        <v>94</v>
      </c>
      <c r="C38" s="105">
        <v>516996</v>
      </c>
      <c r="D38" s="105">
        <v>516996</v>
      </c>
      <c r="E38" s="106"/>
      <c r="F38" s="19"/>
    </row>
    <row r="39" spans="1:6" ht="21">
      <c r="A39" s="11" t="s">
        <v>95</v>
      </c>
      <c r="B39" s="12" t="s">
        <v>96</v>
      </c>
      <c r="C39" s="105">
        <v>180000</v>
      </c>
      <c r="D39" s="105">
        <v>180000</v>
      </c>
      <c r="E39" s="106"/>
      <c r="F39" s="19"/>
    </row>
    <row r="40" spans="1:6" ht="21">
      <c r="A40" s="11" t="s">
        <v>97</v>
      </c>
      <c r="B40" s="12" t="s">
        <v>98</v>
      </c>
      <c r="C40" s="105">
        <v>125000</v>
      </c>
      <c r="D40" s="105">
        <v>125000</v>
      </c>
      <c r="E40" s="106"/>
      <c r="F40" s="19"/>
    </row>
    <row r="41" spans="1:6" ht="21">
      <c r="A41" s="9" t="s">
        <v>99</v>
      </c>
      <c r="B41" s="15" t="s">
        <v>100</v>
      </c>
      <c r="C41" s="107">
        <f>SUM(C14:C40)</f>
        <v>9996398</v>
      </c>
      <c r="D41" s="107">
        <f>SUM(D14:D40)</f>
        <v>9966391</v>
      </c>
      <c r="E41" s="106"/>
      <c r="F41" s="19"/>
    </row>
    <row r="42" spans="1:6" ht="21">
      <c r="A42" s="11"/>
      <c r="B42" s="10" t="s">
        <v>101</v>
      </c>
      <c r="C42" s="105"/>
      <c r="D42" s="105"/>
      <c r="E42" s="106"/>
    </row>
    <row r="43" spans="1:6" ht="21">
      <c r="A43" s="11" t="s">
        <v>102</v>
      </c>
      <c r="B43" s="12" t="s">
        <v>103</v>
      </c>
      <c r="C43" s="105">
        <v>32200</v>
      </c>
      <c r="D43" s="105">
        <v>32200</v>
      </c>
      <c r="E43" s="106"/>
    </row>
    <row r="44" spans="1:6" ht="21.75" thickBot="1">
      <c r="A44" s="21" t="s">
        <v>104</v>
      </c>
      <c r="B44" s="22" t="s">
        <v>105</v>
      </c>
      <c r="C44" s="105">
        <v>2300</v>
      </c>
      <c r="D44" s="105">
        <v>2300</v>
      </c>
      <c r="E44" s="106"/>
    </row>
    <row r="45" spans="1:6" ht="39" thickBot="1">
      <c r="A45" s="23" t="s">
        <v>106</v>
      </c>
      <c r="B45" s="24" t="s">
        <v>107</v>
      </c>
      <c r="C45" s="110">
        <v>10000</v>
      </c>
      <c r="D45" s="110">
        <v>10000</v>
      </c>
      <c r="E45" s="106"/>
    </row>
    <row r="46" spans="1:6" ht="21">
      <c r="A46" s="25" t="s">
        <v>108</v>
      </c>
      <c r="B46" s="26" t="s">
        <v>109</v>
      </c>
      <c r="C46" s="105">
        <v>15000</v>
      </c>
      <c r="D46" s="105">
        <v>15000</v>
      </c>
      <c r="E46" s="106"/>
    </row>
    <row r="47" spans="1:6" ht="21">
      <c r="A47" s="11" t="s">
        <v>110</v>
      </c>
      <c r="B47" s="12" t="s">
        <v>111</v>
      </c>
      <c r="C47" s="105">
        <v>23000</v>
      </c>
      <c r="D47" s="105">
        <v>25000</v>
      </c>
      <c r="E47" s="106"/>
    </row>
    <row r="48" spans="1:6" ht="21">
      <c r="A48" s="9" t="s">
        <v>112</v>
      </c>
      <c r="B48" s="15" t="s">
        <v>113</v>
      </c>
      <c r="C48" s="107">
        <f>SUM(C43:C47)</f>
        <v>82500</v>
      </c>
      <c r="D48" s="107">
        <f>SUM(D43:D47)</f>
        <v>84500</v>
      </c>
      <c r="E48" s="106"/>
    </row>
    <row r="49" spans="1:5" ht="21">
      <c r="A49" s="9"/>
      <c r="B49" s="10" t="s">
        <v>114</v>
      </c>
      <c r="C49" s="105"/>
      <c r="D49" s="105"/>
      <c r="E49" s="106"/>
    </row>
    <row r="50" spans="1:5" ht="21">
      <c r="A50" s="11" t="s">
        <v>115</v>
      </c>
      <c r="B50" s="12" t="s">
        <v>116</v>
      </c>
      <c r="C50" s="105">
        <v>79933</v>
      </c>
      <c r="D50" s="105">
        <v>79933</v>
      </c>
      <c r="E50" s="106"/>
    </row>
    <row r="51" spans="1:5" ht="21">
      <c r="A51" s="11" t="s">
        <v>117</v>
      </c>
      <c r="B51" s="12" t="s">
        <v>118</v>
      </c>
      <c r="C51" s="105">
        <v>15686</v>
      </c>
      <c r="D51" s="105">
        <v>17228</v>
      </c>
      <c r="E51" s="106"/>
    </row>
    <row r="52" spans="1:5" ht="21">
      <c r="A52" s="11"/>
      <c r="B52" s="79" t="s">
        <v>219</v>
      </c>
      <c r="C52" s="105"/>
      <c r="D52" s="105">
        <v>50000</v>
      </c>
      <c r="E52" s="106"/>
    </row>
    <row r="53" spans="1:5" ht="21">
      <c r="A53" s="11" t="s">
        <v>119</v>
      </c>
      <c r="B53" s="79" t="s">
        <v>218</v>
      </c>
      <c r="C53" s="105">
        <v>187310</v>
      </c>
      <c r="D53" s="105">
        <f>126440+150000</f>
        <v>276440</v>
      </c>
      <c r="E53" s="106"/>
    </row>
    <row r="54" spans="1:5" ht="21">
      <c r="A54" s="9" t="s">
        <v>120</v>
      </c>
      <c r="B54" s="15" t="s">
        <v>63</v>
      </c>
      <c r="C54" s="107">
        <f>SUM(C50:C53)</f>
        <v>282929</v>
      </c>
      <c r="D54" s="107">
        <f>SUM(D50:D53)</f>
        <v>423601</v>
      </c>
      <c r="E54" s="106"/>
    </row>
    <row r="55" spans="1:5" ht="21">
      <c r="A55" s="16"/>
      <c r="B55" s="27"/>
      <c r="C55" s="111"/>
      <c r="D55" s="111"/>
      <c r="E55" s="106"/>
    </row>
    <row r="56" spans="1:5" ht="21">
      <c r="A56" s="9"/>
      <c r="B56" s="10" t="s">
        <v>121</v>
      </c>
      <c r="C56" s="107"/>
      <c r="D56" s="107"/>
      <c r="E56" s="106"/>
    </row>
    <row r="57" spans="1:5" ht="21">
      <c r="A57" s="11" t="s">
        <v>122</v>
      </c>
      <c r="B57" s="20" t="s">
        <v>123</v>
      </c>
      <c r="C57" s="105">
        <v>1234000</v>
      </c>
      <c r="D57" s="105">
        <v>1500000</v>
      </c>
      <c r="E57" s="106"/>
    </row>
    <row r="58" spans="1:5" ht="21">
      <c r="A58" s="9" t="s">
        <v>124</v>
      </c>
      <c r="B58" s="15" t="s">
        <v>125</v>
      </c>
      <c r="C58" s="107">
        <f>SUM(C57:C57)</f>
        <v>1234000</v>
      </c>
      <c r="D58" s="107">
        <f>SUM(D57:D57)</f>
        <v>1500000</v>
      </c>
      <c r="E58" s="106"/>
    </row>
    <row r="59" spans="1:5" ht="21">
      <c r="A59" s="16"/>
      <c r="B59" s="27"/>
      <c r="C59" s="111"/>
      <c r="D59" s="111"/>
      <c r="E59" s="106"/>
    </row>
    <row r="60" spans="1:5" ht="21">
      <c r="A60" s="16" t="s">
        <v>126</v>
      </c>
      <c r="B60" s="27" t="s">
        <v>127</v>
      </c>
      <c r="C60" s="112">
        <f>C11+C41+C48+C54+C58</f>
        <v>15219534</v>
      </c>
      <c r="D60" s="112">
        <f>D11+D41+D48+D54+D58</f>
        <v>14037248</v>
      </c>
      <c r="E60" s="106">
        <f>C60/C111</f>
        <v>21330.811492641908</v>
      </c>
    </row>
    <row r="61" spans="1:5" ht="21">
      <c r="A61" s="16"/>
      <c r="B61" s="27"/>
      <c r="C61" s="111"/>
      <c r="D61" s="111"/>
      <c r="E61" s="106"/>
    </row>
    <row r="62" spans="1:5" ht="21">
      <c r="A62" s="16"/>
      <c r="B62" s="8" t="s">
        <v>128</v>
      </c>
      <c r="C62" s="108"/>
      <c r="D62" s="108"/>
      <c r="E62" s="106"/>
    </row>
    <row r="63" spans="1:5" ht="21">
      <c r="A63" s="11" t="s">
        <v>129</v>
      </c>
      <c r="B63" s="12" t="s">
        <v>130</v>
      </c>
      <c r="C63" s="105">
        <v>27028</v>
      </c>
      <c r="D63" s="105">
        <v>34771</v>
      </c>
      <c r="E63" s="106"/>
    </row>
    <row r="64" spans="1:5" ht="21">
      <c r="A64" s="11" t="s">
        <v>131</v>
      </c>
      <c r="B64" s="79" t="s">
        <v>208</v>
      </c>
      <c r="C64" s="105">
        <v>19215</v>
      </c>
      <c r="D64" s="105">
        <v>227195</v>
      </c>
      <c r="E64" s="106"/>
    </row>
    <row r="65" spans="1:6" ht="21">
      <c r="A65" s="11" t="s">
        <v>132</v>
      </c>
      <c r="B65" s="12" t="s">
        <v>133</v>
      </c>
      <c r="C65" s="105">
        <v>154000</v>
      </c>
      <c r="D65" s="105">
        <v>185271</v>
      </c>
      <c r="E65" s="106"/>
    </row>
    <row r="66" spans="1:6" ht="21">
      <c r="A66" s="11" t="s">
        <v>134</v>
      </c>
      <c r="B66" s="12" t="s">
        <v>135</v>
      </c>
      <c r="C66" s="105">
        <v>576379</v>
      </c>
      <c r="D66" s="105">
        <v>648036</v>
      </c>
      <c r="E66" s="106"/>
    </row>
    <row r="67" spans="1:6" ht="21">
      <c r="A67" s="11" t="s">
        <v>136</v>
      </c>
      <c r="B67" s="12" t="s">
        <v>137</v>
      </c>
      <c r="C67" s="105">
        <v>30000</v>
      </c>
      <c r="D67" s="105">
        <v>50000</v>
      </c>
      <c r="E67" s="106"/>
      <c r="F67" s="80" t="s">
        <v>209</v>
      </c>
    </row>
    <row r="68" spans="1:6" ht="21">
      <c r="A68" s="11" t="s">
        <v>138</v>
      </c>
      <c r="B68" s="12" t="s">
        <v>139</v>
      </c>
      <c r="C68" s="105">
        <v>14674</v>
      </c>
      <c r="D68" s="105">
        <v>17088</v>
      </c>
      <c r="E68" s="106"/>
    </row>
    <row r="69" spans="1:6" ht="21">
      <c r="A69" s="82" t="s">
        <v>140</v>
      </c>
      <c r="B69" s="81" t="s">
        <v>211</v>
      </c>
      <c r="C69" s="105"/>
      <c r="D69" s="105">
        <v>4000000</v>
      </c>
      <c r="E69" s="106"/>
    </row>
    <row r="70" spans="1:6" ht="21">
      <c r="A70" s="82" t="s">
        <v>142</v>
      </c>
      <c r="B70" s="12" t="s">
        <v>141</v>
      </c>
      <c r="C70" s="105">
        <v>1908540</v>
      </c>
      <c r="D70" s="105">
        <v>2145816</v>
      </c>
      <c r="E70" s="106"/>
    </row>
    <row r="71" spans="1:6" ht="21">
      <c r="A71" s="82" t="s">
        <v>144</v>
      </c>
      <c r="B71" s="12" t="s">
        <v>143</v>
      </c>
      <c r="C71" s="105">
        <v>72000</v>
      </c>
      <c r="D71" s="105">
        <v>72000</v>
      </c>
      <c r="E71" s="106"/>
    </row>
    <row r="72" spans="1:6" ht="21">
      <c r="A72" s="82" t="s">
        <v>146</v>
      </c>
      <c r="B72" s="20" t="s">
        <v>145</v>
      </c>
      <c r="C72" s="105">
        <v>150000</v>
      </c>
      <c r="D72" s="105">
        <v>180000</v>
      </c>
      <c r="E72" s="106"/>
    </row>
    <row r="73" spans="1:6" ht="21">
      <c r="A73" s="82" t="s">
        <v>147</v>
      </c>
      <c r="B73" s="81" t="s">
        <v>212</v>
      </c>
      <c r="C73" s="105"/>
      <c r="D73" s="105">
        <v>40000</v>
      </c>
      <c r="E73" s="106"/>
      <c r="F73" s="80" t="s">
        <v>213</v>
      </c>
    </row>
    <row r="74" spans="1:6" ht="21">
      <c r="A74" s="82" t="s">
        <v>149</v>
      </c>
      <c r="B74" s="81" t="s">
        <v>214</v>
      </c>
      <c r="C74" s="105"/>
      <c r="D74" s="105">
        <v>3560</v>
      </c>
      <c r="E74" s="106"/>
      <c r="F74" s="80"/>
    </row>
    <row r="75" spans="1:6" ht="21">
      <c r="A75" s="82" t="s">
        <v>151</v>
      </c>
      <c r="B75" s="12" t="s">
        <v>148</v>
      </c>
      <c r="C75" s="105">
        <v>312500</v>
      </c>
      <c r="D75" s="105">
        <f>50000+27500+75000</f>
        <v>152500</v>
      </c>
      <c r="E75" s="106"/>
      <c r="F75" s="80" t="s">
        <v>210</v>
      </c>
    </row>
    <row r="76" spans="1:6" ht="21">
      <c r="A76" s="82" t="s">
        <v>153</v>
      </c>
      <c r="B76" s="12" t="s">
        <v>150</v>
      </c>
      <c r="C76" s="105">
        <v>295200</v>
      </c>
      <c r="D76" s="105">
        <v>354240</v>
      </c>
      <c r="E76" s="106"/>
    </row>
    <row r="77" spans="1:6" ht="21">
      <c r="A77" s="82" t="s">
        <v>155</v>
      </c>
      <c r="B77" s="12" t="s">
        <v>152</v>
      </c>
      <c r="C77" s="105">
        <v>200000</v>
      </c>
      <c r="D77" s="105">
        <v>400000</v>
      </c>
      <c r="E77" s="106"/>
    </row>
    <row r="78" spans="1:6" ht="21">
      <c r="A78" s="82" t="s">
        <v>159</v>
      </c>
      <c r="B78" s="12" t="s">
        <v>154</v>
      </c>
      <c r="C78" s="105">
        <v>135000</v>
      </c>
      <c r="D78" s="105">
        <v>172540</v>
      </c>
      <c r="E78" s="106"/>
    </row>
    <row r="79" spans="1:6" ht="21">
      <c r="A79" s="127" t="s">
        <v>161</v>
      </c>
      <c r="B79" s="15" t="s">
        <v>156</v>
      </c>
      <c r="C79" s="107">
        <f>SUM(C63:C78)</f>
        <v>3894536</v>
      </c>
      <c r="D79" s="107">
        <f>SUM(D63:D78)</f>
        <v>8683017</v>
      </c>
      <c r="E79" s="106">
        <f>D79/C111</f>
        <v>12169.610371408549</v>
      </c>
    </row>
    <row r="80" spans="1:6" ht="21">
      <c r="A80" s="9"/>
      <c r="B80" s="15"/>
      <c r="C80" s="107"/>
      <c r="D80" s="107"/>
      <c r="E80" s="106"/>
    </row>
    <row r="81" spans="1:5" ht="38.25">
      <c r="A81" s="9"/>
      <c r="B81" s="28" t="s">
        <v>157</v>
      </c>
      <c r="C81" s="105"/>
      <c r="D81" s="105"/>
      <c r="E81" s="106"/>
    </row>
    <row r="82" spans="1:5" ht="21">
      <c r="A82" s="9"/>
      <c r="B82" s="29" t="s">
        <v>158</v>
      </c>
      <c r="C82" s="105"/>
      <c r="D82" s="105"/>
      <c r="E82" s="106"/>
    </row>
    <row r="83" spans="1:5" ht="21">
      <c r="A83" s="82" t="s">
        <v>162</v>
      </c>
      <c r="B83" s="20" t="s">
        <v>160</v>
      </c>
      <c r="C83" s="105">
        <v>8100</v>
      </c>
      <c r="D83" s="105">
        <v>9720</v>
      </c>
      <c r="E83" s="106"/>
    </row>
    <row r="84" spans="1:5" ht="21">
      <c r="A84" s="82" t="s">
        <v>163</v>
      </c>
      <c r="B84" s="81" t="s">
        <v>215</v>
      </c>
      <c r="C84" s="105">
        <v>83000</v>
      </c>
      <c r="D84" s="105">
        <v>12600</v>
      </c>
      <c r="E84" s="106"/>
    </row>
    <row r="85" spans="1:5" ht="38.25">
      <c r="A85" s="82" t="s">
        <v>164</v>
      </c>
      <c r="B85" s="81" t="s">
        <v>216</v>
      </c>
      <c r="C85" s="105"/>
      <c r="D85" s="105">
        <v>350000</v>
      </c>
      <c r="E85" s="106"/>
    </row>
    <row r="86" spans="1:5" ht="21">
      <c r="A86" s="82" t="s">
        <v>166</v>
      </c>
      <c r="B86" s="81" t="s">
        <v>217</v>
      </c>
      <c r="C86" s="105">
        <v>1817500</v>
      </c>
      <c r="D86" s="105">
        <v>1817500</v>
      </c>
      <c r="E86" s="106"/>
    </row>
    <row r="87" spans="1:5" ht="21">
      <c r="A87" s="82" t="s">
        <v>168</v>
      </c>
      <c r="B87" s="81" t="s">
        <v>220</v>
      </c>
      <c r="C87" s="105"/>
      <c r="D87" s="105">
        <v>1800000</v>
      </c>
      <c r="E87" s="106"/>
    </row>
    <row r="88" spans="1:5" ht="21">
      <c r="A88" s="82" t="s">
        <v>170</v>
      </c>
      <c r="B88" s="12" t="s">
        <v>165</v>
      </c>
      <c r="C88" s="105">
        <v>960000</v>
      </c>
      <c r="D88" s="105">
        <v>1296000</v>
      </c>
      <c r="E88" s="106"/>
    </row>
    <row r="89" spans="1:5" ht="21">
      <c r="A89" s="127" t="s">
        <v>172</v>
      </c>
      <c r="B89" s="15" t="s">
        <v>63</v>
      </c>
      <c r="C89" s="107">
        <f>SUM(C83:C88)</f>
        <v>2868600</v>
      </c>
      <c r="D89" s="107">
        <f>SUM(D83:D88)</f>
        <v>5285820</v>
      </c>
      <c r="E89" s="106">
        <f>D89/(C112+C116+C115)</f>
        <v>7666.1638868745467</v>
      </c>
    </row>
    <row r="90" spans="1:5" ht="21">
      <c r="A90" s="9"/>
      <c r="B90" s="10" t="s">
        <v>167</v>
      </c>
      <c r="C90" s="105"/>
      <c r="D90" s="105"/>
      <c r="E90" s="106"/>
    </row>
    <row r="91" spans="1:5" ht="38.25">
      <c r="A91" s="127" t="s">
        <v>174</v>
      </c>
      <c r="B91" s="30" t="s">
        <v>169</v>
      </c>
      <c r="C91" s="105">
        <v>402000</v>
      </c>
      <c r="D91" s="105">
        <v>402000</v>
      </c>
      <c r="E91" s="106"/>
    </row>
    <row r="92" spans="1:5" ht="21">
      <c r="A92" s="82" t="s">
        <v>176</v>
      </c>
      <c r="B92" s="31" t="s">
        <v>171</v>
      </c>
      <c r="C92" s="105">
        <v>1752000</v>
      </c>
      <c r="D92" s="105">
        <v>1848000</v>
      </c>
      <c r="E92" s="106"/>
    </row>
    <row r="93" spans="1:5" ht="21">
      <c r="A93" s="82" t="s">
        <v>178</v>
      </c>
      <c r="B93" s="12" t="s">
        <v>173</v>
      </c>
      <c r="C93" s="105">
        <v>465000</v>
      </c>
      <c r="D93" s="105">
        <v>91200</v>
      </c>
      <c r="E93" s="106"/>
    </row>
    <row r="94" spans="1:5" ht="21">
      <c r="A94" s="82" t="s">
        <v>179</v>
      </c>
      <c r="B94" s="12" t="s">
        <v>175</v>
      </c>
      <c r="C94" s="105">
        <v>90000</v>
      </c>
      <c r="D94" s="105">
        <v>125821</v>
      </c>
      <c r="E94" s="106"/>
    </row>
    <row r="95" spans="1:5" ht="21">
      <c r="A95" s="82" t="s">
        <v>181</v>
      </c>
      <c r="B95" s="12" t="s">
        <v>177</v>
      </c>
      <c r="C95" s="105">
        <v>31000</v>
      </c>
      <c r="D95" s="105">
        <v>8790</v>
      </c>
      <c r="E95" s="106"/>
    </row>
    <row r="96" spans="1:5" ht="21">
      <c r="A96" s="127" t="s">
        <v>183</v>
      </c>
      <c r="B96" s="15" t="s">
        <v>63</v>
      </c>
      <c r="C96" s="107">
        <f>SUM(C92:C95)</f>
        <v>2338000</v>
      </c>
      <c r="D96" s="107">
        <f>SUM(D92:D95)</f>
        <v>2073811</v>
      </c>
      <c r="E96" s="106">
        <f>D96/C111</f>
        <v>2906.5325858444289</v>
      </c>
    </row>
    <row r="97" spans="1:5" ht="21">
      <c r="A97" s="127" t="s">
        <v>185</v>
      </c>
      <c r="B97" s="15" t="s">
        <v>180</v>
      </c>
      <c r="C97" s="113">
        <f>C89+C96</f>
        <v>5206600</v>
      </c>
      <c r="D97" s="113">
        <f>D89+D96</f>
        <v>7359631</v>
      </c>
      <c r="E97" s="106">
        <f>C97/C111</f>
        <v>7297.2669936930624</v>
      </c>
    </row>
    <row r="98" spans="1:5" ht="21">
      <c r="A98" s="11"/>
      <c r="B98" s="12"/>
      <c r="C98" s="105"/>
      <c r="D98" s="105"/>
      <c r="E98" s="106"/>
    </row>
    <row r="99" spans="1:5" ht="38.25">
      <c r="A99" s="128" t="s">
        <v>187</v>
      </c>
      <c r="B99" s="33" t="s">
        <v>182</v>
      </c>
      <c r="C99" s="114">
        <f>C60+C79+C97</f>
        <v>24320670</v>
      </c>
      <c r="D99" s="114">
        <f>D60+D79+D97</f>
        <v>30079896</v>
      </c>
      <c r="E99" s="106">
        <f>D99/C111</f>
        <v>42158.228451296425</v>
      </c>
    </row>
    <row r="100" spans="1:5" ht="38.25">
      <c r="A100" s="128" t="s">
        <v>189</v>
      </c>
      <c r="B100" s="33" t="s">
        <v>184</v>
      </c>
      <c r="C100" s="114">
        <v>2270117</v>
      </c>
      <c r="D100" s="114">
        <v>3543198</v>
      </c>
      <c r="E100" s="106"/>
    </row>
    <row r="101" spans="1:5" ht="57">
      <c r="A101" s="128" t="s">
        <v>191</v>
      </c>
      <c r="B101" s="33" t="s">
        <v>186</v>
      </c>
      <c r="C101" s="114">
        <f>'Приходно-расходная смета'!E25+'Приходно-расходная смета'!E29</f>
        <v>816233</v>
      </c>
      <c r="D101" s="114">
        <f>'Приходно-расходная смета'!E25</f>
        <v>692700</v>
      </c>
      <c r="E101" s="106"/>
    </row>
    <row r="102" spans="1:5" ht="75.75">
      <c r="A102" s="128" t="s">
        <v>192</v>
      </c>
      <c r="B102" s="87" t="s">
        <v>231</v>
      </c>
      <c r="C102" s="114">
        <v>17346000</v>
      </c>
      <c r="D102" s="114">
        <f>D99-D100-D101-'Приходно-расходная смета'!E20</f>
        <v>21192500</v>
      </c>
      <c r="E102" s="106">
        <f>D102/C112</f>
        <v>35000</v>
      </c>
    </row>
    <row r="103" spans="1:5" ht="21">
      <c r="A103" s="32"/>
      <c r="B103" s="34" t="s">
        <v>188</v>
      </c>
      <c r="C103" s="114"/>
      <c r="D103" s="114"/>
      <c r="E103" s="106"/>
    </row>
    <row r="104" spans="1:5" ht="21">
      <c r="A104" s="128" t="s">
        <v>193</v>
      </c>
      <c r="B104" s="33" t="s">
        <v>190</v>
      </c>
      <c r="C104" s="114">
        <f>C99</f>
        <v>24320670</v>
      </c>
      <c r="D104" s="114">
        <f>D99</f>
        <v>30079896</v>
      </c>
      <c r="E104" s="106">
        <f>E99</f>
        <v>42158.228451296425</v>
      </c>
    </row>
    <row r="105" spans="1:5" ht="75.75">
      <c r="A105" s="128" t="s">
        <v>194</v>
      </c>
      <c r="B105" s="130" t="s">
        <v>229</v>
      </c>
      <c r="C105" s="114"/>
      <c r="D105" s="114"/>
      <c r="E105" s="115">
        <f>E99</f>
        <v>42158.228451296425</v>
      </c>
    </row>
    <row r="106" spans="1:5" ht="207">
      <c r="A106" s="129" t="s">
        <v>195</v>
      </c>
      <c r="B106" s="131" t="s">
        <v>232</v>
      </c>
      <c r="C106" s="114"/>
      <c r="D106" s="114"/>
      <c r="E106" s="115">
        <f>E102</f>
        <v>35000</v>
      </c>
    </row>
    <row r="107" spans="1:5" ht="132">
      <c r="A107" s="128" t="s">
        <v>227</v>
      </c>
      <c r="B107" s="86" t="s">
        <v>233</v>
      </c>
      <c r="C107" s="116"/>
      <c r="D107" s="116"/>
      <c r="E107" s="117">
        <f>(E11+E79)*1.15</f>
        <v>17319.746250875964</v>
      </c>
    </row>
    <row r="108" spans="1:5" ht="132">
      <c r="A108" s="128" t="s">
        <v>228</v>
      </c>
      <c r="B108" s="86" t="s">
        <v>234</v>
      </c>
      <c r="C108" s="116"/>
      <c r="D108" s="116"/>
      <c r="E108" s="117">
        <f>E105-E79</f>
        <v>29988.618079887878</v>
      </c>
    </row>
    <row r="109" spans="1:5" ht="21">
      <c r="A109" s="35"/>
      <c r="B109" s="36"/>
      <c r="C109" s="118"/>
      <c r="D109" s="118"/>
      <c r="E109" s="119"/>
    </row>
    <row r="110" spans="1:5" ht="57">
      <c r="A110" s="37"/>
      <c r="B110" s="38" t="s">
        <v>196</v>
      </c>
      <c r="C110" s="120" t="s">
        <v>197</v>
      </c>
      <c r="D110" s="121"/>
      <c r="E110" s="122"/>
    </row>
    <row r="111" spans="1:5" ht="21">
      <c r="B111" s="39" t="s">
        <v>198</v>
      </c>
      <c r="C111" s="123">
        <f>C112+C113</f>
        <v>713.5</v>
      </c>
      <c r="D111" s="124"/>
      <c r="E111" s="119"/>
    </row>
    <row r="112" spans="1:5" ht="21">
      <c r="B112" s="39" t="s">
        <v>199</v>
      </c>
      <c r="C112" s="133">
        <v>605.5</v>
      </c>
      <c r="D112" s="124"/>
      <c r="E112" s="119"/>
    </row>
    <row r="113" spans="2:5" ht="21">
      <c r="B113" s="39" t="s">
        <v>200</v>
      </c>
      <c r="C113" s="123">
        <v>108</v>
      </c>
      <c r="D113" s="124"/>
      <c r="E113" s="119"/>
    </row>
    <row r="114" spans="2:5" ht="21">
      <c r="B114" s="83" t="s">
        <v>221</v>
      </c>
      <c r="C114" s="123">
        <v>24</v>
      </c>
      <c r="D114" s="124"/>
      <c r="E114" s="119"/>
    </row>
    <row r="115" spans="2:5" ht="21">
      <c r="B115" s="83" t="s">
        <v>222</v>
      </c>
      <c r="C115" s="123">
        <v>34</v>
      </c>
      <c r="D115" s="124"/>
      <c r="E115" s="119"/>
    </row>
    <row r="116" spans="2:5" ht="21">
      <c r="B116" s="83" t="s">
        <v>223</v>
      </c>
      <c r="C116" s="123">
        <v>50</v>
      </c>
      <c r="D116" s="124"/>
      <c r="E116" s="119"/>
    </row>
    <row r="117" spans="2:5">
      <c r="B117" s="40"/>
      <c r="C117" s="125"/>
      <c r="D117" s="125"/>
      <c r="E117" s="119"/>
    </row>
    <row r="119" spans="2:5">
      <c r="B119" s="3"/>
    </row>
  </sheetData>
  <mergeCells count="3">
    <mergeCell ref="C2:E2"/>
    <mergeCell ref="A2:A3"/>
    <mergeCell ref="B2:B3"/>
  </mergeCells>
  <pageMargins left="0.70866141732283505" right="0.70866141732283505" top="0.74803149606299202" bottom="0.74803149606299202" header="0.31496062992126" footer="0.31496062992126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Приходно-расходная смета</vt:lpstr>
      <vt:lpstr>Финансово-экономич обоснование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MOLOD</cp:lastModifiedBy>
  <cp:lastPrinted>2025-11-27T07:51:53Z</cp:lastPrinted>
  <dcterms:created xsi:type="dcterms:W3CDTF">2006-09-16T00:00:00Z</dcterms:created>
  <dcterms:modified xsi:type="dcterms:W3CDTF">2025-11-27T07:52:27Z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ED16E5B898704709B76181D00CBBEC22_12</vt:lpwstr>
  </property>
  <property fmtid="{D5CDD505-2E9C-101B-9397-08002B2CF9AE}" pid="3" name="KSOProductBuildVer">
    <vt:lpwstr>1049-12.2.0.22549</vt:lpwstr>
  </property>
</Properties>
</file>